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<sst xmlns="http://schemas.openxmlformats.org/spreadsheetml/2006/main" count="4324" uniqueCount="1006">
  <si>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</si>
  <si>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</si>
  <si>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</si>
  <si>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</si>
  <si>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</si>
  <si>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</si>
  <si>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</si>
  <si>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</si>
  <si>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</si>
  <si>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</si>
  <si>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</si>
  <si>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</si>
  <si>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</si>
  <si>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</si>
  <si>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</si>
  <si>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</si>
  <si>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</si>
  <si>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</si>
  <si>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</si>
  <si>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</si>
  <si>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</si>
  <si>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</si>
  <si>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</si>
  <si>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</si>
  <si>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</si>
  <si>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</si>
  <si>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</si>
  <si>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</si>
  <si>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</si>
  <si>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</si>
  <si>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</si>
  <si>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</si>
  <si>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</si>
  <si>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</si>
  <si>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</si>
  <si>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</si>
  <si>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</si>
  <si>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</si>
  <si>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</si>
  <si>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</si>
  <si>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</si>
  <si>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</si>
  <si>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</si>
  <si>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</si>
  <si>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</si>
  <si>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</si>
  <si>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</si>
  <si>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</si>
  <si>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</si>
  <si>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</si>
  <si>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</si>
  <si>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</si>
  <si>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</si>
  <si>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</si>
  <si>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</si>
  <si>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</si>
  <si>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</si>
  <si>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</si>
  <si>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</si>
  <si>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</si>
  <si>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</si>
  <si>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</si>
  <si>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</si>
  <si>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</si>
  <si>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</si>
  <si>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</si>
  <si>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</si>
  <si>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</si>
  <si>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</si>
  <si>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</si>
  <si>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</si>
  <si>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</si>
  <si>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</si>
  <si>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</si>
  <si>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</si>
  <si>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</si>
  <si>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</si>
  <si>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</si>
  <si>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</si>
  <si>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</si>
  <si>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</si>
  <si>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</si>
  <si>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</si>
  <si>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</si>
  <si>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</si>
  <si>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</si>
  <si>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</si>
  <si>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</si>
  <si>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</si>
  <si>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</si>
  <si>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</si>
  <si>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</si>
  <si>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</si>
  <si>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</si>
  <si>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</si>
  <si>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</si>
  <si>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</si>
  <si>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</si>
  <si>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</si>
  <si>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</si>
  <si>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</si>
  <si>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</si>
  <si>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</si>
  <si>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</si>
  <si>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</si>
  <si>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</si>
  <si>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</si>
  <si>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</si>
  <si>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</si>
  <si>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</si>
  <si>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</si>
  <si>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</si>
  <si>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</si>
  <si>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</si>
  <si>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</si>
  <si>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</si>
  <si>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</si>
  <si>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</si>
  <si>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</si>
  <si>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</si>
  <si>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</si>
  <si>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</si>
  <si>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</si>
  <si>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</si>
  <si>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</si>
  <si>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</si>
  <si>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</si>
  <si>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</si>
  <si>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</si>
  <si>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</si>
  <si>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</si>
  <si>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</si>
  <si>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</si>
  <si>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</si>
  <si>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</si>
  <si>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</si>
  <si>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</si>
  <si>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</si>
  <si>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</si>
  <si>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</si>
  <si>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</si>
  <si>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</si>
  <si>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</si>
  <si>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</si>
  <si>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</si>
  <si>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</si>
  <si>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</si>
  <si>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</si>
  <si>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</si>
  <si>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</si>
  <si>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</si>
  <si>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</si>
  <si>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</si>
  <si>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</si>
  <si>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</si>
  <si>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</si>
  <si>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</si>
  <si>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</si>
  <si>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</si>
  <si>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</si>
  <si>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</si>
  <si>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</si>
  <si>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</si>
  <si>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</si>
  <si>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</si>
  <si>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</si>
  <si>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</si>
  <si>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</si>
  <si>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</si>
  <si>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</si>
  <si>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</si>
  <si>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</si>
  <si>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</si>
  <si>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</si>
  <si>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</si>
  <si>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</si>
  <si>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</si>
  <si>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</si>
  <si>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</si>
  <si>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</si>
  <si>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</si>
  <si>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</si>
  <si>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</si>
  <si>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</si>
  <si>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</si>
  <si>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</si>
  <si>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</si>
  <si>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</si>
  <si>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</si>
  <si>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</si>
  <si>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</si>
  <si>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</si>
  <si>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</si>
  <si>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</si>
  <si>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</si>
  <si>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</si>
  <si>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</si>
  <si>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</si>
  <si>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</si>
  <si>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</si>
  <si>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</si>
  <si>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</si>
  <si>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</si>
  <si>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</si>
  <si>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</si>
  <si>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</si>
  <si>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</si>
  <si>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</si>
  <si>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</si>
  <si>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</si>
  <si>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</si>
  <si>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</si>
  <si>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</si>
  <si>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</si>
  <si>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</si>
  <si>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</si>
  <si>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</si>
  <si>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</si>
  <si>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</si>
  <si>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</si>
  <si>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</si>
  <si>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</si>
  <si>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</si>
  <si>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</si>
  <si>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</si>
  <si>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</si>
  <si>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</si>
  <si>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</si>
  <si>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</si>
  <si>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</si>
  <si>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</si>
  <si>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</si>
  <si>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</si>
  <si>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</si>
  <si>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</si>
  <si>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</si>
  <si>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</si>
  <si>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</si>
  <si>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</si>
  <si>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</si>
  <si>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</si>
  <si>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</si>
  <si>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</si>
  <si>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</si>
  <si>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</si>
  <si>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</si>
  <si>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</si>
  <si>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</si>
  <si>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</si>
  <si>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</si>
  <si>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</si>
  <si>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</si>
  <si>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</si>
  <si>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</si>
  <si>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</si>
  <si>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</si>
  <si>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</si>
  <si>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</si>
  <si>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</si>
  <si>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</si>
  <si>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</si>
  <si>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</si>
  <si>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</si>
  <si>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</si>
  <si>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</si>
  <si>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</si>
  <si>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</si>
  <si>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</si>
  <si>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</si>
  <si>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</si>
  <si>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</si>
  <si>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</si>
  <si>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</si>
  <si>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</si>
  <si>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</si>
  <si>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</si>
  <si>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</si>
  <si>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</si>
  <si>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</si>
  <si>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</si>
  <si>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</si>
  <si>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</si>
  <si>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</si>
  <si>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</si>
  <si>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</si>
  <si>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</si>
  <si>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</si>
  <si>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</si>
  <si>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</si>
  <si>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</si>
  <si>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</si>
  <si>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</si>
  <si>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</si>
  <si>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</si>
  <si>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</si>
  <si>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</si>
  <si>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</si>
  <si>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</si>
  <si>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</si>
  <si>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</si>
  <si>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</si>
  <si>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</si>
  <si>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</si>
  <si>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</si>
  <si>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</si>
  <si>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</si>
  <si>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</si>
  <si>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</si>
  <si>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</si>
  <si>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</si>
  <si>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</si>
  <si>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</si>
  <si>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</si>
  <si>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</si>
  <si>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</si>
  <si>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</si>
  <si>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</si>
  <si>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</si>
  <si>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</si>
  <si>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</si>
  <si>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</si>
  <si>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</si>
  <si>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</si>
  <si>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</si>
  <si>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</si>
  <si>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</si>
  <si>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</si>
  <si>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</si>
  <si>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</si>
  <si>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</si>
  <si>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</si>
  <si>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</si>
  <si>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</si>
  <si>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</si>
  <si>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</si>
  <si>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</si>
  <si>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</si>
  <si>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</si>
  <si>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</si>
  <si>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</si>
  <si>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</si>
  <si>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</si>
  <si>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</si>
  <si>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</si>
  <si>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</si>
  <si>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</si>
  <si>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</si>
  <si>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</si>
  <si>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</si>
  <si>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</si>
  <si>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</si>
  <si>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</si>
  <si>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</si>
  <si>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</si>
  <si>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</si>
  <si>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</si>
  <si>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</si>
  <si>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</si>
  <si>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</si>
  <si>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</si>
  <si>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</si>
  <si>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</si>
  <si>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</si>
  <si>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</si>
  <si>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</si>
  <si>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</si>
  <si>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</si>
  <si>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</si>
  <si>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</si>
  <si>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</si>
  <si>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</si>
  <si>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</si>
  <si>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</si>
  <si>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</si>
  <si>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</si>
  <si>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</si>
  <si>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</si>
  <si>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</si>
  <si>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</si>
  <si>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</si>
  <si>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</si>
  <si>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</si>
  <si>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</si>
  <si>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</si>
  <si>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</si>
  <si>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</si>
  <si>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</si>
  <si>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</si>
  <si>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</si>
  <si>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</si>
  <si>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</si>
  <si>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</si>
  <si>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</si>
  <si>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</si>
  <si>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</si>
  <si>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</si>
  <si>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</si>
  <si>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</si>
  <si>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</si>
  <si>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</si>
  <si>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</si>
  <si>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</si>
  <si>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</si>
  <si>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</si>
  <si>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</si>
  <si>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</si>
  <si>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</si>
  <si>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</si>
  <si>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</si>
  <si>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</si>
  <si>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</si>
  <si>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</si>
  <si>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</si>
  <si>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</si>
  <si>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</si>
  <si>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</si>
  <si>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</si>
  <si>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</si>
  <si>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</si>
  <si>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</si>
  <si>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</si>
  <si>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</si>
  <si>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</si>
  <si>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</si>
  <si>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</si>
  <si>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</si>
  <si>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</si>
  <si>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</si>
  <si>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</si>
  <si>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</si>
  <si>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</si>
  <si>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</si>
  <si>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</si>
  <si>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</si>
  <si>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</si>
  <si>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</si>
  <si>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</si>
  <si>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</si>
  <si>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</si>
  <si>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</si>
  <si>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</si>
  <si>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</si>
  <si>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</si>
  <si>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</si>
  <si>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</si>
  <si>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</si>
  <si>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</si>
  <si>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</si>
  <si>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</si>
  <si>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</si>
  <si>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</si>
  <si>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</si>
  <si>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</si>
  <si>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</si>
  <si>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</si>
  <si>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</si>
  <si>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</si>
  <si>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</si>
  <si>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</si>
  <si>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</si>
  <si>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</si>
  <si>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</si>
  <si>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</si>
  <si>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</si>
  <si>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</si>
  <si>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</si>
  <si>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</si>
  <si>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</si>
  <si>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</si>
  <si>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</si>
  <si>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</si>
  <si>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</si>
  <si>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</si>
  <si>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</si>
  <si>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</si>
  <si>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</si>
  <si>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</si>
  <si>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</si>
  <si>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</si>
  <si>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</si>
  <si>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</si>
  <si>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</si>
  <si>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</si>
  <si>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</si>
  <si>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</si>
  <si>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</si>
  <si>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</si>
  <si>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</si>
  <si>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</si>
  <si>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</si>
  <si>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</si>
  <si>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</si>
  <si>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</si>
  <si>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</si>
  <si>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</si>
  <si>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</si>
  <si>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</si>
  <si>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</si>
  <si>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</si>
  <si>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</si>
  <si>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</si>
  <si>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</si>
  <si>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</si>
  <si>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</si>
  <si>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</si>
  <si>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</si>
  <si>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</si>
  <si>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</si>
  <si>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</si>
  <si>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</si>
  <si>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</si>
  <si>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</si>
  <si>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</si>
  <si>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</si>
  <si>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</si>
  <si>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</si>
  <si>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</si>
  <si>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</si>
  <si>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</si>
  <si>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</si>
  <si>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</si>
  <si>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</si>
  <si>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</si>
  <si>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</si>
  <si>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</si>
  <si>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</si>
  <si>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</si>
  <si>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</si>
  <si>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</si>
  <si>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</si>
  <si>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</si>
  <si>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</si>
  <si>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</si>
  <si>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</si>
  <si>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</si>
  <si>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</si>
  <si>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</si>
  <si>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</si>
  <si>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</si>
  <si>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</si>
  <si>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</si>
  <si>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</si>
  <si>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</si>
  <si>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</si>
  <si>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</si>
  <si>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</si>
  <si>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</si>
  <si>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</si>
  <si>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</si>
  <si>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</si>
  <si>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</si>
  <si>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</si>
  <si>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</si>
  <si>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</si>
  <si>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</si>
  <si>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</si>
  <si>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</si>
  <si>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</si>
  <si>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</si>
  <si>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</si>
  <si>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</si>
  <si>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</si>
  <si>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</si>
  <si>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</si>
  <si>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</si>
  <si>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</si>
  <si>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</si>
  <si>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</si>
  <si>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</si>
  <si>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</si>
  <si>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</si>
  <si>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</si>
  <si>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</si>
  <si>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</si>
  <si>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</si>
  <si>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</si>
  <si>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</si>
  <si>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</si>
  <si>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</si>
  <si>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</si>
  <si>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</si>
  <si>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</si>
  <si>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</si>
  <si>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</si>
  <si>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</si>
  <si>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</si>
  <si>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</si>
  <si>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</si>
  <si>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</si>
  <si>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</si>
  <si>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</si>
  <si>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</si>
  <si>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</si>
  <si>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</si>
  <si>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</si>
  <si>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</si>
  <si>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</si>
  <si>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</si>
  <si>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</si>
  <si>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</si>
  <si>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</si>
  <si>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</si>
  <si>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</si>
  <si>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</si>
  <si>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</si>
  <si>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</si>
  <si>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</si>
  <si>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</si>
  <si>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</si>
  <si>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</si>
  <si>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</si>
  <si>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</si>
  <si>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</si>
  <si>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</si>
  <si>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</si>
  <si>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</si>
  <si>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</si>
  <si>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</si>
  <si>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</si>
  <si>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</si>
  <si>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</si>
  <si>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</si>
  <si>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</si>
  <si>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</si>
  <si>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</si>
  <si>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</si>
  <si>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</si>
  <si>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</si>
  <si>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</si>
  <si>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</si>
  <si>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</si>
  <si>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</si>
  <si>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</si>
  <si>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</si>
  <si>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</si>
  <si>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</si>
  <si>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</si>
  <si>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</si>
  <si>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</si>
  <si>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</si>
  <si>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</si>
  <si>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</si>
  <si>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</si>
  <si>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</si>
  <si>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</si>
  <si>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</si>
  <si>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</si>
  <si>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</si>
  <si>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</si>
  <si>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</si>
  <si>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</si>
  <si>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</si>
  <si>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</si>
  <si>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</si>
  <si>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</si>
  <si>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</si>
  <si>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</si>
  <si>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</si>
  <si>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</si>
  <si>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</si>
  <si>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</si>
  <si>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</si>
  <si>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</si>
  <si>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</si>
  <si>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</si>
  <si>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</si>
  <si>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</si>
  <si>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</si>
  <si>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</si>
  <si>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</si>
  <si>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</si>
  <si>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</si>
  <si>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</si>
  <si>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</si>
  <si>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</si>
  <si>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</si>
  <si>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</si>
  <si>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</si>
  <si>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</si>
  <si>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</si>
  <si>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</si>
  <si>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</si>
  <si>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</si>
  <si>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</si>
  <si>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</si>
  <si>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</si>
  <si>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</si>
  <si>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</si>
  <si>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</si>
  <si>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</si>
  <si>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</si>
  <si>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</si>
  <si>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</si>
  <si>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</si>
  <si>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</si>
  <si>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</si>
  <si>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</si>
  <si>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</si>
  <si>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</si>
  <si>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</si>
  <si>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</si>
  <si>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</si>
  <si>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</si>
  <si>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</si>
  <si>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</si>
  <si>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</si>
  <si>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</si>
  <si>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</si>
  <si>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</si>
  <si>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</si>
  <si>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</si>
  <si>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</si>
  <si>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</si>
  <si>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</si>
  <si>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</si>
  <si>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</si>
  <si>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</si>
  <si>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</si>
  <si>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</si>
  <si>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</si>
  <si>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</si>
  <si>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</si>
  <si>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</si>
  <si>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</si>
  <si>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</si>
  <si>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</si>
  <si>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</si>
  <si>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</si>
  <si>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</si>
  <si>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</si>
  <si>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</si>
  <si>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</si>
  <si>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</si>
  <si>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</si>
  <si>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</si>
  <si>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</si>
  <si>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</si>
  <si>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</si>
  <si>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</si>
  <si>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</si>
  <si>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</si>
  <si>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</si>
  <si>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</si>
  <si>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</si>
  <si>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</si>
  <si>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</si>
  <si>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</si>
  <si>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</si>
  <si>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</si>
  <si>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</si>
  <si>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</si>
  <si>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</si>
  <si>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</si>
  <si>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</si>
  <si>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</si>
  <si>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</si>
  <si>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</si>
  <si>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</si>
  <si>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</si>
  <si>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</si>
  <si>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</si>
  <si>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</si>
  <si>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</si>
  <si>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</si>
  <si>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</si>
  <si>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</si>
  <si>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</si>
  <si>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</si>
  <si>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</si>
  <si>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</si>
  <si>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</si>
  <si>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</si>
  <si>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</si>
  <si>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</si>
  <si>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</si>
  <si>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</si>
  <si>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</si>
  <si>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</si>
  <si>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</si>
  <si>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</si>
  <si>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</si>
  <si>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</si>
  <si>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</si>
  <si>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</si>
  <si>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</si>
  <si>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</si>
  <si>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</si>
  <si>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</si>
  <si>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</si>
  <si>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</si>
  <si>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</si>
  <si>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</si>
  <si>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</si>
  <si>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</si>
  <si>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</si>
  <si>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</si>
  <si>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</si>
  <si>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</si>
  <si>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</si>
  <si>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</si>
  <si>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</si>
  <si>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</si>
  <si>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</si>
  <si>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</si>
  <si>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</si>
  <si>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</si>
  <si>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</si>
  <si>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</si>
  <si>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</si>
  <si>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</si>
  <si>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</si>
  <si>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</si>
  <si>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</si>
  <si>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</si>
  <si>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</si>
  <si>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</si>
  <si>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</si>
  <si>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</si>
  <si>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</si>
  <si>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</si>
  <si>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</si>
  <si>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</si>
  <si>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</si>
  <si>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</si>
  <si>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</si>
  <si>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</si>
  <si>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</si>
  <si>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</si>
  <si>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</si>
  <si>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</si>
  <si>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</si>
  <si>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</si>
  <si>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</si>
  <si>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</si>
  <si>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</si>
  <si>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</si>
  <si>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</si>
  <si>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</si>
  <si>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</si>
  <si>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</si>
  <si>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</si>
  <si>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</si>
  <si>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</si>
  <si>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</si>
  <si>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</si>
  <si>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</si>
  <si>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</si>
  <si>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</si>
  <si>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</si>
  <si>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</si>
  <si>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</si>
  <si>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</si>
  <si>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</si>
  <si>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</si>
  <si>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</si>
  <si>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</si>
  <si>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</si>
  <si>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</si>
  <si>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</si>
  <si>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</si>
  <si>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</si>
  <si>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</si>
  <si>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</si>
  <si>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</si>
  <si>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</si>
  <si>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</si>
  <si>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</si>
  <si>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</si>
  <si>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</si>
  <si>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</si>
  <si>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</si>
  <si>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</si>
  <si>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</si>
  <si>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</si>
  <si>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</si>
  <si>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</si>
  <si>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</si>
  <si>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</si>
  <si>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</si>
  <si>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</si>
  <si>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</si>
  <si>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</si>
  <si>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</si>
  <si>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</si>
  <si>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</si>
  <si>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</si>
  <si>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</si>
  <si>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</si>
  <si>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</si>
  <si>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</si>
  <si>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</si>
  <si>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</si>
  <si>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</si>
  <si>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</si>
  <si>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</si>
  <si>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</si>
  <si>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</si>
  <si>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</si>
  <si>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</si>
  <si>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</si>
  <si>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</si>
  <si>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</si>
  <si>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</si>
  <si>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</si>
  <si>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</si>
  <si>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</si>
  <si>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</si>
  <si>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</si>
  <si>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</si>
  <si>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</si>
  <si>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</si>
  <si>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</si>
  <si>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</si>
  <si>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</si>
  <si>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</si>
  <si>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</si>
  <si>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</si>
  <si>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</si>
  <si>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</si>
  <si>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</si>
  <si>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</si>
  <si>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</si>
  <si>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</si>
  <si>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</si>
  <si>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</si>
  <si>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</si>
  <si>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</si>
  <si>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</si>
  <si>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</si>
  <si>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</si>
  <si>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</si>
  <si>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</si>
  <si>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</si>
  <si>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</si>
  <si>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</si>
  <si>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</si>
  <si>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</si>
  <si>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</si>
  <si>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</si>
  <si>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</si>
  <si>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</si>
  <si>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</si>
  <si>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</si>
  <si>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</si>
  <si>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</si>
  <si>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</si>
  <si>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</si>
  <si>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</si>
  <si>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</si>
  <si>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</si>
  <si>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</si>
  <si>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</si>
  <si>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</si>
  <si>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</si>
  <si>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</si>
  <si>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</si>
  <si>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</si>
  <si>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</si>
  <si>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</si>
  <si>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</si>
  <si>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</si>
  <si>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</si>
  <si>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</si>
  <si>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</si>
  <si>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</si>
  <si>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</si>
  <si>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</si>
  <si>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</si>
  <si>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</si>
  <si>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</si>
  <si>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</si>
  <si>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</si>
  <si>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</si>
  <si>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</si>
  <si>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</si>
  <si>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</si>
  <si>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</si>
  <si>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</si>
  <si>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</si>
  <si>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</si>
  <si>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</si>
  <si>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</si>
  <si>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</si>
  <si>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</si>
  <si>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</si>
  <si>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</si>
  <si>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</si>
  <si>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</si>
  <si>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</si>
  <si>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НЕДВИЖИМИ ИМОТИ СОФИЯ</t>
  </si>
  <si>
    <t>175163724</t>
  </si>
  <si>
    <t>Иван Ярков, Борис Николов</t>
  </si>
  <si>
    <t>Заедно</t>
  </si>
  <si>
    <t>гр. София, ул. Георги С. Раковски 132, вх.А, ет.1, офис 2</t>
  </si>
  <si>
    <t>гр. София, ул. Георги С. Раковски 132, вх.А, ет.1, офис 3</t>
  </si>
  <si>
    <t>028164370</t>
  </si>
  <si>
    <t>nis.adsiz@gmail.com</t>
  </si>
  <si>
    <t>www.nisofia.com</t>
  </si>
  <si>
    <t>www.investor.bg</t>
  </si>
  <si>
    <t>Сателит Х АД - Станислав Арсов</t>
  </si>
  <si>
    <t>Счетоводна фирма</t>
  </si>
  <si>
    <t>01.01.2023 г.</t>
  </si>
  <si>
    <t>31.12.2023 г.</t>
  </si>
  <si>
    <t>12.03.2024 г.</t>
  </si>
  <si>
    <t>1. Кабакум Истейтс ЕООД</t>
  </si>
  <si>
    <t>1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</si>
</sst>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5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43" xfId="69" applyFont="1" applyFill="1" applyBorder="1" applyAlignment="1" applyProtection="1">
      <alignment horizontal="center" vertical="center" wrapText="1"/>
      <protection/>
    </xf>
    <xf numFmtId="0" fontId="3" fillId="2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962</v>
      </c>
      <c r="B1" s="2"/>
      <c r="Z1" s="696">
        <v>1</v>
      </c>
      <c r="AA1" s="697" t="str">
        <f>IF(ISBLANK(_endDate),"",_endDate)</f>
        <v>31.12.2023 г.</v>
      </c>
    </row>
    <row r="2" spans="1:27" ht="15.75">
      <c r="A2" s="684" t="s">
        <v>963</v>
      </c>
      <c r="B2" s="679"/>
      <c r="Z2" s="696">
        <v>2</v>
      </c>
      <c r="AA2" s="697" t="str">
        <f>IF(ISBLANK(_pdeReportingDate),"",_pdeReportingDate)</f>
        <v>12.03.2024 г.</v>
      </c>
    </row>
    <row r="3" spans="1:27" ht="15.75">
      <c r="A3" s="680" t="s">
        <v>961</v>
      </c>
      <c r="B3" s="681"/>
      <c r="Z3" s="696">
        <v>3</v>
      </c>
      <c r="AA3" s="697" t="str">
        <f>IF(ISBLANK(_authorName),"",_authorName)</f>
        <v>Сателит Х АД - Станислав Арсов</v>
      </c>
    </row>
    <row r="4" spans="1:2" ht="15.75">
      <c r="A4" s="678" t="s">
        <v>987</v>
      </c>
      <c r="B4" s="679"/>
    </row>
    <row r="5" spans="1:2" ht="47.25">
      <c r="A5" s="682" t="s">
        <v>928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 t="s">
        <v>1001</v>
      </c>
    </row>
    <row r="10" spans="1:2" ht="15.75">
      <c r="A10" s="7" t="s">
        <v>2</v>
      </c>
      <c r="B10" s="576" t="s">
        <v>1002</v>
      </c>
    </row>
    <row r="11" spans="1:2" ht="15.75">
      <c r="A11" s="7" t="s">
        <v>975</v>
      </c>
      <c r="B11" s="576" t="s">
        <v>1003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5" t="s">
        <v>989</v>
      </c>
    </row>
    <row r="15" spans="1:2" ht="15.75">
      <c r="A15" s="10" t="s">
        <v>967</v>
      </c>
      <c r="B15" s="577" t="s">
        <v>929</v>
      </c>
    </row>
    <row r="16" spans="1:2" ht="15.75">
      <c r="A16" s="7" t="s">
        <v>3</v>
      </c>
      <c r="B16" s="575" t="s">
        <v>990</v>
      </c>
    </row>
    <row r="17" spans="1:2" ht="15.75">
      <c r="A17" s="7" t="s">
        <v>920</v>
      </c>
      <c r="B17" s="575" t="s">
        <v>991</v>
      </c>
    </row>
    <row r="18" spans="1:2" ht="15.75">
      <c r="A18" s="7" t="s">
        <v>919</v>
      </c>
      <c r="B18" s="575" t="s">
        <v>992</v>
      </c>
    </row>
    <row r="19" spans="1:2" ht="15.75">
      <c r="A19" s="7" t="s">
        <v>4</v>
      </c>
      <c r="B19" s="575" t="s">
        <v>993</v>
      </c>
    </row>
    <row r="20" spans="1:2" ht="15.75">
      <c r="A20" s="7" t="s">
        <v>5</v>
      </c>
      <c r="B20" s="575" t="s">
        <v>994</v>
      </c>
    </row>
    <row r="21" spans="1:2" ht="15.75">
      <c r="A21" s="10" t="s">
        <v>6</v>
      </c>
      <c r="B21" s="577" t="s">
        <v>995</v>
      </c>
    </row>
    <row r="22" spans="1:2" ht="15.75">
      <c r="A22" s="10" t="s">
        <v>917</v>
      </c>
      <c r="B22" s="577"/>
    </row>
    <row r="23" spans="1:2" ht="15.75">
      <c r="A23" s="10" t="s">
        <v>7</v>
      </c>
      <c r="B23" s="686" t="s">
        <v>996</v>
      </c>
    </row>
    <row r="24" spans="1:2" ht="15.75">
      <c r="A24" s="10" t="s">
        <v>918</v>
      </c>
      <c r="B24" s="687" t="s">
        <v>997</v>
      </c>
    </row>
    <row r="25" spans="1:2" ht="15.75">
      <c r="A25" s="7" t="s">
        <v>921</v>
      </c>
      <c r="B25" s="688" t="s">
        <v>998</v>
      </c>
    </row>
    <row r="26" spans="1:2" ht="15.75">
      <c r="A26" s="10" t="s">
        <v>968</v>
      </c>
      <c r="B26" s="577" t="s">
        <v>999</v>
      </c>
    </row>
    <row r="27" spans="1:2" ht="15.75">
      <c r="A27" s="10" t="s">
        <v>969</v>
      </c>
      <c r="B27" s="577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01.01.2023 г. до 31.12.2023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69" t="s">
        <v>938</v>
      </c>
      <c r="D5" s="670" t="s">
        <v>940</v>
      </c>
      <c r="E5" s="669" t="s">
        <v>939</v>
      </c>
      <c r="F5" s="669" t="s">
        <v>937</v>
      </c>
      <c r="G5" s="668" t="s">
        <v>935</v>
      </c>
    </row>
    <row r="6" spans="1:7" ht="18.75" customHeight="1">
      <c r="A6" s="673" t="s">
        <v>982</v>
      </c>
      <c r="B6" s="665" t="s">
        <v>945</v>
      </c>
      <c r="C6" s="671">
        <f>'1-Баланс'!C95</f>
        <v>81145</v>
      </c>
      <c r="D6" s="672">
        <f aca="true" t="shared" si="0" ref="D6:D15">C6-E6</f>
        <v>0</v>
      </c>
      <c r="E6" s="671">
        <f>'1-Баланс'!G95</f>
        <v>81145</v>
      </c>
      <c r="F6" s="666" t="s">
        <v>946</v>
      </c>
      <c r="G6" s="673" t="s">
        <v>982</v>
      </c>
    </row>
    <row r="7" spans="1:7" ht="18.75" customHeight="1">
      <c r="A7" s="673" t="s">
        <v>982</v>
      </c>
      <c r="B7" s="665" t="s">
        <v>944</v>
      </c>
      <c r="C7" s="671">
        <f>'1-Баланс'!G37</f>
        <v>16424</v>
      </c>
      <c r="D7" s="672">
        <f t="shared" si="0"/>
        <v>15774</v>
      </c>
      <c r="E7" s="671">
        <f>'1-Баланс'!G18</f>
        <v>650</v>
      </c>
      <c r="F7" s="666" t="s">
        <v>455</v>
      </c>
      <c r="G7" s="673" t="s">
        <v>982</v>
      </c>
    </row>
    <row r="8" spans="1:7" ht="18.75" customHeight="1">
      <c r="A8" s="673" t="s">
        <v>982</v>
      </c>
      <c r="B8" s="665" t="s">
        <v>942</v>
      </c>
      <c r="C8" s="671">
        <f>ABS('1-Баланс'!G32)-ABS('1-Баланс'!G33)</f>
        <v>1584</v>
      </c>
      <c r="D8" s="672">
        <f t="shared" si="0"/>
        <v>0</v>
      </c>
      <c r="E8" s="671">
        <f>ABS('2-Отчет за доходите'!C44)-ABS('2-Отчет за доходите'!G44)</f>
        <v>1584</v>
      </c>
      <c r="F8" s="666" t="s">
        <v>943</v>
      </c>
      <c r="G8" s="674" t="s">
        <v>984</v>
      </c>
    </row>
    <row r="9" spans="1:7" ht="18.75" customHeight="1">
      <c r="A9" s="673" t="s">
        <v>982</v>
      </c>
      <c r="B9" s="665" t="s">
        <v>948</v>
      </c>
      <c r="C9" s="671">
        <f>'1-Баланс'!D92</f>
        <v>173</v>
      </c>
      <c r="D9" s="672">
        <f t="shared" si="0"/>
        <v>0</v>
      </c>
      <c r="E9" s="671">
        <f>'3-Отчет за паричния поток'!C45</f>
        <v>173</v>
      </c>
      <c r="F9" s="666" t="s">
        <v>947</v>
      </c>
      <c r="G9" s="674" t="s">
        <v>983</v>
      </c>
    </row>
    <row r="10" spans="1:7" ht="18.75" customHeight="1">
      <c r="A10" s="673" t="s">
        <v>982</v>
      </c>
      <c r="B10" s="665" t="s">
        <v>949</v>
      </c>
      <c r="C10" s="671">
        <f>'1-Баланс'!C92</f>
        <v>475</v>
      </c>
      <c r="D10" s="672">
        <f t="shared" si="0"/>
        <v>0</v>
      </c>
      <c r="E10" s="671">
        <f>'3-Отчет за паричния поток'!C46</f>
        <v>475</v>
      </c>
      <c r="F10" s="666" t="s">
        <v>950</v>
      </c>
      <c r="G10" s="674" t="s">
        <v>983</v>
      </c>
    </row>
    <row r="11" spans="1:7" ht="18.75" customHeight="1">
      <c r="A11" s="673" t="s">
        <v>982</v>
      </c>
      <c r="B11" s="665" t="s">
        <v>944</v>
      </c>
      <c r="C11" s="671">
        <f>'1-Баланс'!G37</f>
        <v>16424</v>
      </c>
      <c r="D11" s="672">
        <f t="shared" si="0"/>
        <v>0</v>
      </c>
      <c r="E11" s="671">
        <f>'4-Отчет за собствения капитал'!L34</f>
        <v>16424</v>
      </c>
      <c r="F11" s="666" t="s">
        <v>951</v>
      </c>
      <c r="G11" s="674" t="s">
        <v>985</v>
      </c>
    </row>
    <row r="12" spans="1:7" ht="18.75" customHeight="1">
      <c r="A12" s="673" t="s">
        <v>982</v>
      </c>
      <c r="B12" s="665" t="s">
        <v>952</v>
      </c>
      <c r="C12" s="671">
        <f>'1-Баланс'!C36</f>
        <v>1700</v>
      </c>
      <c r="D12" s="672">
        <f t="shared" si="0"/>
        <v>0</v>
      </c>
      <c r="E12" s="671">
        <f>'Справка 5'!C27+'Справка 5'!C97</f>
        <v>1700</v>
      </c>
      <c r="F12" s="666" t="s">
        <v>956</v>
      </c>
      <c r="G12" s="674" t="s">
        <v>986</v>
      </c>
    </row>
    <row r="13" spans="1:7" ht="18.75" customHeight="1">
      <c r="A13" s="673" t="s">
        <v>982</v>
      </c>
      <c r="B13" s="665" t="s">
        <v>953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6" t="s">
        <v>957</v>
      </c>
      <c r="G13" s="674" t="s">
        <v>986</v>
      </c>
    </row>
    <row r="14" spans="1:7" ht="18.75" customHeight="1">
      <c r="A14" s="673" t="s">
        <v>982</v>
      </c>
      <c r="B14" s="665" t="s">
        <v>954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6" t="s">
        <v>958</v>
      </c>
      <c r="G14" s="674" t="s">
        <v>986</v>
      </c>
    </row>
    <row r="15" spans="1:7" ht="18.75" customHeight="1">
      <c r="A15" s="673" t="s">
        <v>982</v>
      </c>
      <c r="B15" s="665" t="s">
        <v>955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6" t="s">
        <v>959</v>
      </c>
      <c r="G15" s="674" t="s">
        <v>986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0.38437272506673137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0.09644422795908426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0.02447428191777012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0.01952061125146343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1.6243594797004335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0.534734239802225</v>
      </c>
    </row>
    <row r="11" spans="1:4" ht="63">
      <c r="A11" s="590">
        <v>7</v>
      </c>
      <c r="B11" s="588" t="s">
        <v>898</v>
      </c>
      <c r="C11" s="589" t="s">
        <v>964</v>
      </c>
      <c r="D11" s="639">
        <f>('1-Баланс'!C76+'1-Баланс'!C85+'1-Баланс'!C92)/'1-Баланс'!G79</f>
        <v>0.534734239802225</v>
      </c>
    </row>
    <row r="12" spans="1:4" ht="47.25">
      <c r="A12" s="590">
        <v>8</v>
      </c>
      <c r="B12" s="588" t="s">
        <v>899</v>
      </c>
      <c r="C12" s="589" t="s">
        <v>965</v>
      </c>
      <c r="D12" s="639">
        <f>('1-Баланс'!C85+'1-Баланс'!C92)/'1-Баланс'!G79</f>
        <v>0.09699217140502678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0.01957148743304491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0.06706156124391792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0.050785630661162116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931</v>
      </c>
      <c r="C18" s="589" t="s">
        <v>904</v>
      </c>
      <c r="D18" s="639">
        <f>'1-Баланс'!G56/('1-Баланс'!G37+'1-Баланс'!G56)</f>
        <v>0.7112263736263736</v>
      </c>
    </row>
    <row r="19" spans="1:4" ht="31.5">
      <c r="A19" s="590">
        <v>13</v>
      </c>
      <c r="B19" s="588" t="s">
        <v>932</v>
      </c>
      <c r="C19" s="589" t="s">
        <v>906</v>
      </c>
      <c r="D19" s="639">
        <f>D4/D5</f>
        <v>3.9406356551388213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0.79759689444821</v>
      </c>
    </row>
    <row r="21" spans="1:5" ht="15.7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3195</v>
      </c>
      <c r="E21" s="695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0.19453239162201655</v>
      </c>
    </row>
    <row r="23" spans="1:4" ht="31.5">
      <c r="A23" s="590">
        <v>17</v>
      </c>
      <c r="B23" s="588" t="s">
        <v>978</v>
      </c>
      <c r="C23" s="589" t="s">
        <v>979</v>
      </c>
      <c r="D23" s="645">
        <f>(D21+'2-Отчет за доходите'!C14)/'2-Отчет за доходите'!G31</f>
        <v>0.7752972579471002</v>
      </c>
    </row>
    <row r="24" spans="1:4" ht="31.5">
      <c r="A24" s="590">
        <v>18</v>
      </c>
      <c r="B24" s="588" t="s">
        <v>980</v>
      </c>
      <c r="C24" s="589" t="s">
        <v>981</v>
      </c>
      <c r="D24" s="645">
        <f>('1-Баланс'!G56+'1-Баланс'!G79)/(D21+'2-Отчет за доходите'!C14)</f>
        <v>20.256964006259782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79" t="str">
        <f aca="true" t="shared" si="2" ref="C3:C34">endDate</f>
        <v>31.12.2023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79" t="str">
        <f t="shared" si="2"/>
        <v>31.12.2023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79" t="str">
        <f t="shared" si="2"/>
        <v>31.12.2023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79" t="str">
        <f t="shared" si="2"/>
        <v>31.12.2023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79" t="str">
        <f t="shared" si="2"/>
        <v>31.12.2023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79" t="str">
        <f t="shared" si="2"/>
        <v>31.12.2023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79" t="str">
        <f t="shared" si="2"/>
        <v>31.12.2023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79" t="str">
        <f t="shared" si="2"/>
        <v>31.12.2023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79" t="str">
        <f t="shared" si="2"/>
        <v>31.12.2023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79" t="str">
        <f t="shared" si="2"/>
        <v>31.12.2023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61451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79" t="str">
        <f t="shared" si="2"/>
        <v>31.12.2023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79" t="str">
        <f t="shared" si="2"/>
        <v>31.12.2023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79" t="str">
        <f t="shared" si="2"/>
        <v>31.12.2023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79" t="str">
        <f t="shared" si="2"/>
        <v>31.12.2023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79" t="str">
        <f t="shared" si="2"/>
        <v>31.12.2023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79" t="str">
        <f t="shared" si="2"/>
        <v>31.12.2023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79" t="str">
        <f t="shared" si="2"/>
        <v>31.12.2023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79" t="str">
        <f t="shared" si="2"/>
        <v>31.12.2023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79" t="str">
        <f t="shared" si="2"/>
        <v>31.12.2023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79" t="str">
        <f t="shared" si="2"/>
        <v>31.12.2023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1700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79" t="str">
        <f t="shared" si="2"/>
        <v>31.12.2023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1700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79" t="str">
        <f t="shared" si="2"/>
        <v>31.12.2023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79" t="str">
        <f t="shared" si="2"/>
        <v>31.12.2023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79" t="str">
        <f t="shared" si="2"/>
        <v>31.12.2023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79" t="str">
        <f t="shared" si="2"/>
        <v>31.12.2023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79" t="str">
        <f t="shared" si="2"/>
        <v>31.12.2023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79" t="str">
        <f t="shared" si="2"/>
        <v>31.12.2023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79" t="str">
        <f t="shared" si="2"/>
        <v>31.12.2023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79" t="str">
        <f t="shared" si="2"/>
        <v>31.12.2023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79" t="str">
        <f t="shared" si="2"/>
        <v>31.12.2023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79" t="str">
        <f t="shared" si="2"/>
        <v>31.12.2023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1700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79" t="str">
        <f t="shared" si="2"/>
        <v>31.12.2023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79" t="str">
        <f aca="true" t="shared" si="5" ref="C35:C66">endDate</f>
        <v>31.12.2023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79" t="str">
        <f t="shared" si="5"/>
        <v>31.12.2023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79" t="str">
        <f t="shared" si="5"/>
        <v>31.12.2023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5016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79" t="str">
        <f t="shared" si="5"/>
        <v>31.12.2023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5016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79" t="str">
        <f t="shared" si="5"/>
        <v>31.12.2023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79" t="str">
        <f t="shared" si="5"/>
        <v>31.12.2023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79" t="str">
        <f t="shared" si="5"/>
        <v>31.12.2023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68167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79" t="str">
        <f t="shared" si="5"/>
        <v>31.12.2023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79" t="str">
        <f t="shared" si="5"/>
        <v>31.12.2023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79" t="str">
        <f t="shared" si="5"/>
        <v>31.12.2023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79" t="str">
        <f t="shared" si="5"/>
        <v>31.12.2023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79" t="str">
        <f t="shared" si="5"/>
        <v>31.12.2023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79" t="str">
        <f t="shared" si="5"/>
        <v>31.12.2023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79" t="str">
        <f t="shared" si="5"/>
        <v>31.12.2023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79" t="str">
        <f t="shared" si="5"/>
        <v>31.12.2023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79" t="str">
        <f t="shared" si="5"/>
        <v>31.12.2023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79" t="str">
        <f t="shared" si="5"/>
        <v>31.12.2023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10591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79" t="str">
        <f t="shared" si="5"/>
        <v>31.12.2023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79" t="str">
        <f t="shared" si="5"/>
        <v>31.12.2023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79" t="str">
        <f t="shared" si="5"/>
        <v>31.12.2023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10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79" t="str">
        <f t="shared" si="5"/>
        <v>31.12.2023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79" t="str">
        <f t="shared" si="5"/>
        <v>31.12.2023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23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79" t="str">
        <f t="shared" si="5"/>
        <v>31.12.2023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10624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79" t="str">
        <f t="shared" si="5"/>
        <v>31.12.2023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79" t="str">
        <f t="shared" si="5"/>
        <v>31.12.2023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79" t="str">
        <f t="shared" si="5"/>
        <v>31.12.2023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79" t="str">
        <f t="shared" si="5"/>
        <v>31.12.2023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79" t="str">
        <f t="shared" si="5"/>
        <v>31.12.2023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1879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79" t="str">
        <f t="shared" si="5"/>
        <v>31.12.2023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79" t="str">
        <f t="shared" si="5"/>
        <v>31.12.2023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1879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79" t="str">
        <f t="shared" si="5"/>
        <v>31.12.2023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79" t="str">
        <f t="shared" si="5"/>
        <v>31.12.2023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474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79" t="str">
        <f aca="true" t="shared" si="8" ref="C67:C98">endDate</f>
        <v>31.12.2023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79" t="str">
        <f t="shared" si="8"/>
        <v>31.12.2023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79" t="str">
        <f t="shared" si="8"/>
        <v>31.12.2023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475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79" t="str">
        <f t="shared" si="8"/>
        <v>31.12.2023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79" t="str">
        <f t="shared" si="8"/>
        <v>31.12.2023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12978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79" t="str">
        <f t="shared" si="8"/>
        <v>31.12.2023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81145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79" t="str">
        <f t="shared" si="8"/>
        <v>31.12.2023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79" t="str">
        <f t="shared" si="8"/>
        <v>31.12.2023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79" t="str">
        <f t="shared" si="8"/>
        <v>31.12.2023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79" t="str">
        <f t="shared" si="8"/>
        <v>31.12.2023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79" t="str">
        <f t="shared" si="8"/>
        <v>31.12.2023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79" t="str">
        <f t="shared" si="8"/>
        <v>31.12.2023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79" t="str">
        <f t="shared" si="8"/>
        <v>31.12.2023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79" t="str">
        <f t="shared" si="8"/>
        <v>31.12.2023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79" t="str">
        <f t="shared" si="8"/>
        <v>31.12.2023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79" t="str">
        <f t="shared" si="8"/>
        <v>31.12.2023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79" t="str">
        <f t="shared" si="8"/>
        <v>31.12.2023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79" t="str">
        <f t="shared" si="8"/>
        <v>31.12.2023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79" t="str">
        <f t="shared" si="8"/>
        <v>31.12.2023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79" t="str">
        <f t="shared" si="8"/>
        <v>31.12.2023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844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79" t="str">
        <f t="shared" si="8"/>
        <v>31.12.2023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13346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79" t="str">
        <f t="shared" si="8"/>
        <v>31.12.2023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13346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79" t="str">
        <f t="shared" si="8"/>
        <v>31.12.2023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79" t="str">
        <f t="shared" si="8"/>
        <v>31.12.2023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79" t="str">
        <f t="shared" si="8"/>
        <v>31.12.2023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1584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79" t="str">
        <f t="shared" si="8"/>
        <v>31.12.2023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79" t="str">
        <f t="shared" si="8"/>
        <v>31.12.2023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14930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79" t="str">
        <f t="shared" si="8"/>
        <v>31.12.2023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16424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79" t="str">
        <f t="shared" si="8"/>
        <v>31.12.2023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79" t="str">
        <f t="shared" si="8"/>
        <v>31.12.2023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79" t="str">
        <f t="shared" si="8"/>
        <v>31.12.2023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13731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79" t="str">
        <f t="shared" si="8"/>
        <v>31.12.2023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79" t="str">
        <f aca="true" t="shared" si="11" ref="C99:C125">endDate</f>
        <v>31.12.2023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79" t="str">
        <f t="shared" si="11"/>
        <v>31.12.2023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22000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79" t="str">
        <f t="shared" si="11"/>
        <v>31.12.2023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4720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79" t="str">
        <f t="shared" si="11"/>
        <v>31.12.2023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40451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79" t="str">
        <f t="shared" si="11"/>
        <v>31.12.2023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79" t="str">
        <f t="shared" si="11"/>
        <v>31.12.2023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79" t="str">
        <f t="shared" si="11"/>
        <v>31.12.2023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79" t="str">
        <f t="shared" si="11"/>
        <v>31.12.2023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79" t="str">
        <f t="shared" si="11"/>
        <v>31.12.2023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40451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79" t="str">
        <f t="shared" si="11"/>
        <v>31.12.2023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14606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79" t="str">
        <f t="shared" si="11"/>
        <v>31.12.2023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2457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79" t="str">
        <f t="shared" si="11"/>
        <v>31.12.2023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7178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79" t="str">
        <f t="shared" si="11"/>
        <v>31.12.2023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79" t="str">
        <f t="shared" si="11"/>
        <v>31.12.2023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79" t="str">
        <f t="shared" si="11"/>
        <v>31.12.2023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6111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79" t="str">
        <f t="shared" si="11"/>
        <v>31.12.2023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1067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79" t="str">
        <f t="shared" si="11"/>
        <v>31.12.2023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79" t="str">
        <f t="shared" si="11"/>
        <v>31.12.2023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79" t="str">
        <f t="shared" si="11"/>
        <v>31.12.2023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79" t="str">
        <f t="shared" si="11"/>
        <v>31.12.2023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29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79" t="str">
        <f t="shared" si="11"/>
        <v>31.12.2023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79" t="str">
        <f t="shared" si="11"/>
        <v>31.12.2023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24270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79" t="str">
        <f t="shared" si="11"/>
        <v>31.12.2023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79" t="str">
        <f t="shared" si="11"/>
        <v>31.12.2023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79" t="str">
        <f t="shared" si="11"/>
        <v>31.12.2023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79" t="str">
        <f t="shared" si="11"/>
        <v>31.12.2023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24270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79" t="str">
        <f t="shared" si="11"/>
        <v>31.12.2023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81145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79" t="str">
        <f aca="true" t="shared" si="14" ref="C127:C158">endDate</f>
        <v>31.12.2023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79" t="str">
        <f t="shared" si="14"/>
        <v>31.12.2023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340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79" t="str">
        <f t="shared" si="14"/>
        <v>31.12.2023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79" t="str">
        <f t="shared" si="14"/>
        <v>31.12.2023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41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79" t="str">
        <f t="shared" si="14"/>
        <v>31.12.2023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5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79" t="str">
        <f t="shared" si="14"/>
        <v>31.12.2023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79" t="str">
        <f t="shared" si="14"/>
        <v>31.12.2023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79" t="str">
        <f t="shared" si="14"/>
        <v>31.12.2023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485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79" t="str">
        <f t="shared" si="14"/>
        <v>31.12.2023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79" t="str">
        <f t="shared" si="14"/>
        <v>31.12.2023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79" t="str">
        <f t="shared" si="14"/>
        <v>31.12.2023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871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79" t="str">
        <f t="shared" si="14"/>
        <v>31.12.2023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1611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79" t="str">
        <f t="shared" si="14"/>
        <v>31.12.2023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79" t="str">
        <f t="shared" si="14"/>
        <v>31.12.2023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2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79" t="str">
        <f t="shared" si="14"/>
        <v>31.12.2023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53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79" t="str">
        <f t="shared" si="14"/>
        <v>31.12.2023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1666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79" t="str">
        <f t="shared" si="14"/>
        <v>31.12.2023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2537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79" t="str">
        <f t="shared" si="14"/>
        <v>31.12.2023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1584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79" t="str">
        <f t="shared" si="14"/>
        <v>31.12.2023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79" t="str">
        <f t="shared" si="14"/>
        <v>31.12.2023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79" t="str">
        <f t="shared" si="14"/>
        <v>31.12.2023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2537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79" t="str">
        <f t="shared" si="14"/>
        <v>31.12.2023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1584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79" t="str">
        <f t="shared" si="14"/>
        <v>31.12.2023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79" t="str">
        <f t="shared" si="14"/>
        <v>31.12.2023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79" t="str">
        <f t="shared" si="14"/>
        <v>31.12.2023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79" t="str">
        <f t="shared" si="14"/>
        <v>31.12.2023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79" t="str">
        <f t="shared" si="14"/>
        <v>31.12.2023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1584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79" t="str">
        <f t="shared" si="14"/>
        <v>31.12.2023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79" t="str">
        <f t="shared" si="14"/>
        <v>31.12.2023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1584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79" t="str">
        <f t="shared" si="14"/>
        <v>31.12.2023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4121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79" t="str">
        <f t="shared" si="14"/>
        <v>31.12.2023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79" t="str">
        <f t="shared" si="14"/>
        <v>31.12.2023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79" t="str">
        <f aca="true" t="shared" si="17" ref="C159:C179">endDate</f>
        <v>31.12.2023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1130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79" t="str">
        <f t="shared" si="17"/>
        <v>31.12.2023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2991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79" t="str">
        <f t="shared" si="17"/>
        <v>31.12.2023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4121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79" t="str">
        <f t="shared" si="17"/>
        <v>31.12.2023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79" t="str">
        <f t="shared" si="17"/>
        <v>31.12.2023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79" t="str">
        <f t="shared" si="17"/>
        <v>31.12.2023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79" t="str">
        <f t="shared" si="17"/>
        <v>31.12.2023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79" t="str">
        <f t="shared" si="17"/>
        <v>31.12.2023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79" t="str">
        <f t="shared" si="17"/>
        <v>31.12.2023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79" t="str">
        <f t="shared" si="17"/>
        <v>31.12.2023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79" t="str">
        <f t="shared" si="17"/>
        <v>31.12.2023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79" t="str">
        <f t="shared" si="17"/>
        <v>31.12.2023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4121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79" t="str">
        <f t="shared" si="17"/>
        <v>31.12.2023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79" t="str">
        <f t="shared" si="17"/>
        <v>31.12.2023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79" t="str">
        <f t="shared" si="17"/>
        <v>31.12.2023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79" t="str">
        <f t="shared" si="17"/>
        <v>31.12.2023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4121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79" t="str">
        <f t="shared" si="17"/>
        <v>31.12.2023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79" t="str">
        <f t="shared" si="17"/>
        <v>31.12.2023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79" t="str">
        <f t="shared" si="17"/>
        <v>31.12.2023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79" t="str">
        <f t="shared" si="17"/>
        <v>31.12.2023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79" t="str">
        <f t="shared" si="17"/>
        <v>31.12.2023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4121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79" t="str">
        <f aca="true" t="shared" si="20" ref="C181:C216">endDate</f>
        <v>31.12.2023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1405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79" t="str">
        <f t="shared" si="20"/>
        <v>31.12.2023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-384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79" t="str">
        <f t="shared" si="20"/>
        <v>31.12.2023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79" t="str">
        <f t="shared" si="20"/>
        <v>31.12.2023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-46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79" t="str">
        <f t="shared" si="20"/>
        <v>31.12.2023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578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79" t="str">
        <f t="shared" si="20"/>
        <v>31.12.2023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79" t="str">
        <f t="shared" si="20"/>
        <v>31.12.2023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79" t="str">
        <f t="shared" si="20"/>
        <v>31.12.2023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79" t="str">
        <f t="shared" si="20"/>
        <v>31.12.2023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-2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79" t="str">
        <f t="shared" si="20"/>
        <v>31.12.2023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-523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79" t="str">
        <f t="shared" si="20"/>
        <v>31.12.2023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1028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79" t="str">
        <f t="shared" si="20"/>
        <v>31.12.2023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-8032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79" t="str">
        <f t="shared" si="20"/>
        <v>31.12.2023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536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79" t="str">
        <f t="shared" si="20"/>
        <v>31.12.2023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79" t="str">
        <f t="shared" si="20"/>
        <v>31.12.2023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79" t="str">
        <f t="shared" si="20"/>
        <v>31.12.2023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79" t="str">
        <f t="shared" si="20"/>
        <v>31.12.2023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-5545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79" t="str">
        <f t="shared" si="20"/>
        <v>31.12.2023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79" t="str">
        <f t="shared" si="20"/>
        <v>31.12.2023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79" t="str">
        <f t="shared" si="20"/>
        <v>31.12.2023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79" t="str">
        <f t="shared" si="20"/>
        <v>31.12.2023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-5171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79" t="str">
        <f t="shared" si="20"/>
        <v>31.12.2023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-18212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79" t="str">
        <f t="shared" si="20"/>
        <v>31.12.2023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79" t="str">
        <f t="shared" si="20"/>
        <v>31.12.2023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79" t="str">
        <f t="shared" si="20"/>
        <v>31.12.2023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22000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79" t="str">
        <f t="shared" si="20"/>
        <v>31.12.2023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-3274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79" t="str">
        <f t="shared" si="20"/>
        <v>31.12.2023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79" t="str">
        <f t="shared" si="20"/>
        <v>31.12.2023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-1168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79" t="str">
        <f t="shared" si="20"/>
        <v>31.12.2023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79" t="str">
        <f t="shared" si="20"/>
        <v>31.12.2023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-72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79" t="str">
        <f t="shared" si="20"/>
        <v>31.12.2023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17486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79" t="str">
        <f t="shared" si="20"/>
        <v>31.12.2023 г.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302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79" t="str">
        <f t="shared" si="20"/>
        <v>31.12.2023 г.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173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79" t="str">
        <f t="shared" si="20"/>
        <v>31.12.2023 г.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475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79" t="str">
        <f t="shared" si="20"/>
        <v>31.12.2023 г.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475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79" t="str">
        <f t="shared" si="20"/>
        <v>31.12.2023 г.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79" t="str">
        <f aca="true" t="shared" si="23" ref="C218:C281">endDate</f>
        <v>31.12.2023 г.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79" t="str">
        <f t="shared" si="23"/>
        <v>31.12.2023 г.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79" t="str">
        <f t="shared" si="23"/>
        <v>31.12.2023 г.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79" t="str">
        <f t="shared" si="23"/>
        <v>31.12.2023 г.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79" t="str">
        <f t="shared" si="23"/>
        <v>31.12.2023 г.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79" t="str">
        <f t="shared" si="23"/>
        <v>31.12.2023 г.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79" t="str">
        <f t="shared" si="23"/>
        <v>31.12.2023 г.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79" t="str">
        <f t="shared" si="23"/>
        <v>31.12.2023 г.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79" t="str">
        <f t="shared" si="23"/>
        <v>31.12.2023 г.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79" t="str">
        <f t="shared" si="23"/>
        <v>31.12.2023 г.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79" t="str">
        <f t="shared" si="23"/>
        <v>31.12.2023 г.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79" t="str">
        <f t="shared" si="23"/>
        <v>31.12.2023 г.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79" t="str">
        <f t="shared" si="23"/>
        <v>31.12.2023 г.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79" t="str">
        <f t="shared" si="23"/>
        <v>31.12.2023 г.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79" t="str">
        <f t="shared" si="23"/>
        <v>31.12.2023 г.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79" t="str">
        <f t="shared" si="23"/>
        <v>31.12.2023 г.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79" t="str">
        <f t="shared" si="23"/>
        <v>31.12.2023 г.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79" t="str">
        <f t="shared" si="23"/>
        <v>31.12.2023 г.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79" t="str">
        <f t="shared" si="23"/>
        <v>31.12.2023 г.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79" t="str">
        <f t="shared" si="23"/>
        <v>31.12.2023 г.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79" t="str">
        <f t="shared" si="23"/>
        <v>31.12.2023 г.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79" t="str">
        <f t="shared" si="23"/>
        <v>31.12.2023 г.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79" t="str">
        <f t="shared" si="23"/>
        <v>31.12.2023 г.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79" t="str">
        <f t="shared" si="23"/>
        <v>31.12.2023 г.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79" t="str">
        <f t="shared" si="23"/>
        <v>31.12.2023 г.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79" t="str">
        <f t="shared" si="23"/>
        <v>31.12.2023 г.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79" t="str">
        <f t="shared" si="23"/>
        <v>31.12.2023 г.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79" t="str">
        <f t="shared" si="23"/>
        <v>31.12.2023 г.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79" t="str">
        <f t="shared" si="23"/>
        <v>31.12.2023 г.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79" t="str">
        <f t="shared" si="23"/>
        <v>31.12.2023 г.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79" t="str">
        <f t="shared" si="23"/>
        <v>31.12.2023 г.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79" t="str">
        <f t="shared" si="23"/>
        <v>31.12.2023 г.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79" t="str">
        <f t="shared" si="23"/>
        <v>31.12.2023 г.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79" t="str">
        <f t="shared" si="23"/>
        <v>31.12.2023 г.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79" t="str">
        <f t="shared" si="23"/>
        <v>31.12.2023 г.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79" t="str">
        <f t="shared" si="23"/>
        <v>31.12.2023 г.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79" t="str">
        <f t="shared" si="23"/>
        <v>31.12.2023 г.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79" t="str">
        <f t="shared" si="23"/>
        <v>31.12.2023 г.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79" t="str">
        <f t="shared" si="23"/>
        <v>31.12.2023 г.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79" t="str">
        <f t="shared" si="23"/>
        <v>31.12.2023 г.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79" t="str">
        <f t="shared" si="23"/>
        <v>31.12.2023 г.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79" t="str">
        <f t="shared" si="23"/>
        <v>31.12.2023 г.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79" t="str">
        <f t="shared" si="23"/>
        <v>31.12.2023 г.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79" t="str">
        <f t="shared" si="23"/>
        <v>31.12.2023 г.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79" t="str">
        <f t="shared" si="23"/>
        <v>31.12.2023 г.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79" t="str">
        <f t="shared" si="23"/>
        <v>31.12.2023 г.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79" t="str">
        <f t="shared" si="23"/>
        <v>31.12.2023 г.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79" t="str">
        <f t="shared" si="23"/>
        <v>31.12.2023 г.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79" t="str">
        <f t="shared" si="23"/>
        <v>31.12.2023 г.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79" t="str">
        <f t="shared" si="23"/>
        <v>31.12.2023 г.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79" t="str">
        <f t="shared" si="23"/>
        <v>31.12.2023 г.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79" t="str">
        <f t="shared" si="23"/>
        <v>31.12.2023 г.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79" t="str">
        <f t="shared" si="23"/>
        <v>31.12.2023 г.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79" t="str">
        <f t="shared" si="23"/>
        <v>31.12.2023 г.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79" t="str">
        <f t="shared" si="23"/>
        <v>31.12.2023 г.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79" t="str">
        <f t="shared" si="23"/>
        <v>31.12.2023 г.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79" t="str">
        <f t="shared" si="23"/>
        <v>31.12.2023 г.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79" t="str">
        <f t="shared" si="23"/>
        <v>31.12.2023 г.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79" t="str">
        <f t="shared" si="23"/>
        <v>31.12.2023 г.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79" t="str">
        <f t="shared" si="23"/>
        <v>31.12.2023 г.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79" t="str">
        <f t="shared" si="23"/>
        <v>31.12.2023 г.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79" t="str">
        <f t="shared" si="23"/>
        <v>31.12.2023 г.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79" t="str">
        <f t="shared" si="23"/>
        <v>31.12.2023 г.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79" t="str">
        <f t="shared" si="23"/>
        <v>31.12.2023 г.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79" t="str">
        <f aca="true" t="shared" si="26" ref="C282:C345">endDate</f>
        <v>31.12.2023 г.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79" t="str">
        <f t="shared" si="26"/>
        <v>31.12.2023 г.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79" t="str">
        <f t="shared" si="26"/>
        <v>31.12.2023 г.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79" t="str">
        <f t="shared" si="26"/>
        <v>31.12.2023 г.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79" t="str">
        <f t="shared" si="26"/>
        <v>31.12.2023 г.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79" t="str">
        <f t="shared" si="26"/>
        <v>31.12.2023 г.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79" t="str">
        <f t="shared" si="26"/>
        <v>31.12.2023 г.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79" t="str">
        <f t="shared" si="26"/>
        <v>31.12.2023 г.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79" t="str">
        <f t="shared" si="26"/>
        <v>31.12.2023 г.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79" t="str">
        <f t="shared" si="26"/>
        <v>31.12.2023 г.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79" t="str">
        <f t="shared" si="26"/>
        <v>31.12.2023 г.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79" t="str">
        <f t="shared" si="26"/>
        <v>31.12.2023 г.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79" t="str">
        <f t="shared" si="26"/>
        <v>31.12.2023 г.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79" t="str">
        <f t="shared" si="26"/>
        <v>31.12.2023 г.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79" t="str">
        <f t="shared" si="26"/>
        <v>31.12.2023 г.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79" t="str">
        <f t="shared" si="26"/>
        <v>31.12.2023 г.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79" t="str">
        <f t="shared" si="26"/>
        <v>31.12.2023 г.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79" t="str">
        <f t="shared" si="26"/>
        <v>31.12.2023 г.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79" t="str">
        <f t="shared" si="26"/>
        <v>31.12.2023 г.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79" t="str">
        <f t="shared" si="26"/>
        <v>31.12.2023 г.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79" t="str">
        <f t="shared" si="26"/>
        <v>31.12.2023 г.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79" t="str">
        <f t="shared" si="26"/>
        <v>31.12.2023 г.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79" t="str">
        <f t="shared" si="26"/>
        <v>31.12.2023 г.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79" t="str">
        <f t="shared" si="26"/>
        <v>31.12.2023 г.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79" t="str">
        <f t="shared" si="26"/>
        <v>31.12.2023 г.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79" t="str">
        <f t="shared" si="26"/>
        <v>31.12.2023 г.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79" t="str">
        <f t="shared" si="26"/>
        <v>31.12.2023 г.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79" t="str">
        <f t="shared" si="26"/>
        <v>31.12.2023 г.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79" t="str">
        <f t="shared" si="26"/>
        <v>31.12.2023 г.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79" t="str">
        <f t="shared" si="26"/>
        <v>31.12.2023 г.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79" t="str">
        <f t="shared" si="26"/>
        <v>31.12.2023 г.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79" t="str">
        <f t="shared" si="26"/>
        <v>31.12.2023 г.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79" t="str">
        <f t="shared" si="26"/>
        <v>31.12.2023 г.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79" t="str">
        <f t="shared" si="26"/>
        <v>31.12.2023 г.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79" t="str">
        <f t="shared" si="26"/>
        <v>31.12.2023 г.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79" t="str">
        <f t="shared" si="26"/>
        <v>31.12.2023 г.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79" t="str">
        <f t="shared" si="26"/>
        <v>31.12.2023 г.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79" t="str">
        <f t="shared" si="26"/>
        <v>31.12.2023 г.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79" t="str">
        <f t="shared" si="26"/>
        <v>31.12.2023 г.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79" t="str">
        <f t="shared" si="26"/>
        <v>31.12.2023 г.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79" t="str">
        <f t="shared" si="26"/>
        <v>31.12.2023 г.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79" t="str">
        <f t="shared" si="26"/>
        <v>31.12.2023 г.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79" t="str">
        <f t="shared" si="26"/>
        <v>31.12.2023 г.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79" t="str">
        <f t="shared" si="26"/>
        <v>31.12.2023 г.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79" t="str">
        <f t="shared" si="26"/>
        <v>31.12.2023 г.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79" t="str">
        <f t="shared" si="26"/>
        <v>31.12.2023 г.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79" t="str">
        <f t="shared" si="26"/>
        <v>31.12.2023 г.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79" t="str">
        <f t="shared" si="26"/>
        <v>31.12.2023 г.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79" t="str">
        <f t="shared" si="26"/>
        <v>31.12.2023 г.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79" t="str">
        <f t="shared" si="26"/>
        <v>31.12.2023 г.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79" t="str">
        <f t="shared" si="26"/>
        <v>31.12.2023 г.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79" t="str">
        <f t="shared" si="26"/>
        <v>31.12.2023 г.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79" t="str">
        <f t="shared" si="26"/>
        <v>31.12.2023 г.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79" t="str">
        <f t="shared" si="26"/>
        <v>31.12.2023 г.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79" t="str">
        <f t="shared" si="26"/>
        <v>31.12.2023 г.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79" t="str">
        <f t="shared" si="26"/>
        <v>31.12.2023 г.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79" t="str">
        <f t="shared" si="26"/>
        <v>31.12.2023 г.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79" t="str">
        <f t="shared" si="26"/>
        <v>31.12.2023 г.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79" t="str">
        <f t="shared" si="26"/>
        <v>31.12.2023 г.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79" t="str">
        <f t="shared" si="26"/>
        <v>31.12.2023 г.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79" t="str">
        <f t="shared" si="26"/>
        <v>31.12.2023 г.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79" t="str">
        <f t="shared" si="26"/>
        <v>31.12.2023 г.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79" t="str">
        <f t="shared" si="26"/>
        <v>31.12.2023 г.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79" t="str">
        <f t="shared" si="26"/>
        <v>31.12.2023 г.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79" t="str">
        <f aca="true" t="shared" si="29" ref="C346:C409">endDate</f>
        <v>31.12.2023 г.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79" t="str">
        <f t="shared" si="29"/>
        <v>31.12.2023 г.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79" t="str">
        <f t="shared" si="29"/>
        <v>31.12.2023 г.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79" t="str">
        <f t="shared" si="29"/>
        <v>31.12.2023 г.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79" t="str">
        <f t="shared" si="29"/>
        <v>31.12.2023 г.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13346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79" t="str">
        <f t="shared" si="29"/>
        <v>31.12.2023 г.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79" t="str">
        <f t="shared" si="29"/>
        <v>31.12.2023 г.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79" t="str">
        <f t="shared" si="29"/>
        <v>31.12.2023 г.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79" t="str">
        <f t="shared" si="29"/>
        <v>31.12.2023 г.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13346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79" t="str">
        <f t="shared" si="29"/>
        <v>31.12.2023 г.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1584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79" t="str">
        <f t="shared" si="29"/>
        <v>31.12.2023 г.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79" t="str">
        <f t="shared" si="29"/>
        <v>31.12.2023 г.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79" t="str">
        <f t="shared" si="29"/>
        <v>31.12.2023 г.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79" t="str">
        <f t="shared" si="29"/>
        <v>31.12.2023 г.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79" t="str">
        <f t="shared" si="29"/>
        <v>31.12.2023 г.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79" t="str">
        <f t="shared" si="29"/>
        <v>31.12.2023 г.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79" t="str">
        <f t="shared" si="29"/>
        <v>31.12.2023 г.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79" t="str">
        <f t="shared" si="29"/>
        <v>31.12.2023 г.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79" t="str">
        <f t="shared" si="29"/>
        <v>31.12.2023 г.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79" t="str">
        <f t="shared" si="29"/>
        <v>31.12.2023 г.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79" t="str">
        <f t="shared" si="29"/>
        <v>31.12.2023 г.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79" t="str">
        <f t="shared" si="29"/>
        <v>31.12.2023 г.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79" t="str">
        <f t="shared" si="29"/>
        <v>31.12.2023 г.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14930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79" t="str">
        <f t="shared" si="29"/>
        <v>31.12.2023 г.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79" t="str">
        <f t="shared" si="29"/>
        <v>31.12.2023 г.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79" t="str">
        <f t="shared" si="29"/>
        <v>31.12.2023 г.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14930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79" t="str">
        <f t="shared" si="29"/>
        <v>31.12.2023 г.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79" t="str">
        <f t="shared" si="29"/>
        <v>31.12.2023 г.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79" t="str">
        <f t="shared" si="29"/>
        <v>31.12.2023 г.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79" t="str">
        <f t="shared" si="29"/>
        <v>31.12.2023 г.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79" t="str">
        <f t="shared" si="29"/>
        <v>31.12.2023 г.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79" t="str">
        <f t="shared" si="29"/>
        <v>31.12.2023 г.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79" t="str">
        <f t="shared" si="29"/>
        <v>31.12.2023 г.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79" t="str">
        <f t="shared" si="29"/>
        <v>31.12.2023 г.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79" t="str">
        <f t="shared" si="29"/>
        <v>31.12.2023 г.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79" t="str">
        <f t="shared" si="29"/>
        <v>31.12.2023 г.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79" t="str">
        <f t="shared" si="29"/>
        <v>31.12.2023 г.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79" t="str">
        <f t="shared" si="29"/>
        <v>31.12.2023 г.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79" t="str">
        <f t="shared" si="29"/>
        <v>31.12.2023 г.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79" t="str">
        <f t="shared" si="29"/>
        <v>31.12.2023 г.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79" t="str">
        <f t="shared" si="29"/>
        <v>31.12.2023 г.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79" t="str">
        <f t="shared" si="29"/>
        <v>31.12.2023 г.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79" t="str">
        <f t="shared" si="29"/>
        <v>31.12.2023 г.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79" t="str">
        <f t="shared" si="29"/>
        <v>31.12.2023 г.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79" t="str">
        <f t="shared" si="29"/>
        <v>31.12.2023 г.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79" t="str">
        <f t="shared" si="29"/>
        <v>31.12.2023 г.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79" t="str">
        <f t="shared" si="29"/>
        <v>31.12.2023 г.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79" t="str">
        <f t="shared" si="29"/>
        <v>31.12.2023 г.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79" t="str">
        <f t="shared" si="29"/>
        <v>31.12.2023 г.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79" t="str">
        <f t="shared" si="29"/>
        <v>31.12.2023 г.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79" t="str">
        <f t="shared" si="29"/>
        <v>31.12.2023 г.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79" t="str">
        <f t="shared" si="29"/>
        <v>31.12.2023 г.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79" t="str">
        <f t="shared" si="29"/>
        <v>31.12.2023 г.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79" t="str">
        <f t="shared" si="29"/>
        <v>31.12.2023 г.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79" t="str">
        <f t="shared" si="29"/>
        <v>31.12.2023 г.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79" t="str">
        <f t="shared" si="29"/>
        <v>31.12.2023 г.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79" t="str">
        <f t="shared" si="29"/>
        <v>31.12.2023 г.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79" t="str">
        <f t="shared" si="29"/>
        <v>31.12.2023 г.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79" t="str">
        <f t="shared" si="29"/>
        <v>31.12.2023 г.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79" t="str">
        <f t="shared" si="29"/>
        <v>31.12.2023 г.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79" t="str">
        <f t="shared" si="29"/>
        <v>31.12.2023 г.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79" t="str">
        <f t="shared" si="29"/>
        <v>31.12.2023 г.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79" t="str">
        <f t="shared" si="29"/>
        <v>31.12.2023 г.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79" t="str">
        <f t="shared" si="29"/>
        <v>31.12.2023 г.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79" t="str">
        <f aca="true" t="shared" si="32" ref="C410:C459">endDate</f>
        <v>31.12.2023 г.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79" t="str">
        <f t="shared" si="32"/>
        <v>31.12.2023 г.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79" t="str">
        <f t="shared" si="32"/>
        <v>31.12.2023 г.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79" t="str">
        <f t="shared" si="32"/>
        <v>31.12.2023 г.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79" t="str">
        <f t="shared" si="32"/>
        <v>31.12.2023 г.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79" t="str">
        <f t="shared" si="32"/>
        <v>31.12.2023 г.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79" t="str">
        <f t="shared" si="32"/>
        <v>31.12.2023 г.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14840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79" t="str">
        <f t="shared" si="32"/>
        <v>31.12.2023 г.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79" t="str">
        <f t="shared" si="32"/>
        <v>31.12.2023 г.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79" t="str">
        <f t="shared" si="32"/>
        <v>31.12.2023 г.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79" t="str">
        <f t="shared" si="32"/>
        <v>31.12.2023 г.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14840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79" t="str">
        <f t="shared" si="32"/>
        <v>31.12.2023 г.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1584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79" t="str">
        <f t="shared" si="32"/>
        <v>31.12.2023 г.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79" t="str">
        <f t="shared" si="32"/>
        <v>31.12.2023 г.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79" t="str">
        <f t="shared" si="32"/>
        <v>31.12.2023 г.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79" t="str">
        <f t="shared" si="32"/>
        <v>31.12.2023 г.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79" t="str">
        <f t="shared" si="32"/>
        <v>31.12.2023 г.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79" t="str">
        <f t="shared" si="32"/>
        <v>31.12.2023 г.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79" t="str">
        <f t="shared" si="32"/>
        <v>31.12.2023 г.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79" t="str">
        <f t="shared" si="32"/>
        <v>31.12.2023 г.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79" t="str">
        <f t="shared" si="32"/>
        <v>31.12.2023 г.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79" t="str">
        <f t="shared" si="32"/>
        <v>31.12.2023 г.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79" t="str">
        <f t="shared" si="32"/>
        <v>31.12.2023 г.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79" t="str">
        <f t="shared" si="32"/>
        <v>31.12.2023 г.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79" t="str">
        <f t="shared" si="32"/>
        <v>31.12.2023 г.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16424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79" t="str">
        <f t="shared" si="32"/>
        <v>31.12.2023 г.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79" t="str">
        <f t="shared" si="32"/>
        <v>31.12.2023 г.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79" t="str">
        <f t="shared" si="32"/>
        <v>31.12.2023 г.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16424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79" t="str">
        <f t="shared" si="32"/>
        <v>31.12.2023 г.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79" t="str">
        <f t="shared" si="32"/>
        <v>31.12.2023 г.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79" t="str">
        <f t="shared" si="32"/>
        <v>31.12.2023 г.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79" t="str">
        <f t="shared" si="32"/>
        <v>31.12.2023 г.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79" t="str">
        <f t="shared" si="32"/>
        <v>31.12.2023 г.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79" t="str">
        <f t="shared" si="32"/>
        <v>31.12.2023 г.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79" t="str">
        <f t="shared" si="32"/>
        <v>31.12.2023 г.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79" t="str">
        <f t="shared" si="32"/>
        <v>31.12.2023 г.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79" t="str">
        <f t="shared" si="32"/>
        <v>31.12.2023 г.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79" t="str">
        <f t="shared" si="32"/>
        <v>31.12.2023 г.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79" t="str">
        <f t="shared" si="32"/>
        <v>31.12.2023 г.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79" t="str">
        <f t="shared" si="32"/>
        <v>31.12.2023 г.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79" t="str">
        <f t="shared" si="32"/>
        <v>31.12.2023 г.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79" t="str">
        <f t="shared" si="32"/>
        <v>31.12.2023 г.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79" t="str">
        <f t="shared" si="32"/>
        <v>31.12.2023 г.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79" t="str">
        <f t="shared" si="32"/>
        <v>31.12.2023 г.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79" t="str">
        <f t="shared" si="32"/>
        <v>31.12.2023 г.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79" t="str">
        <f t="shared" si="32"/>
        <v>31.12.2023 г.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79" t="str">
        <f t="shared" si="32"/>
        <v>31.12.2023 г.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79" t="str">
        <f t="shared" si="32"/>
        <v>31.12.2023 г.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79" t="str">
        <f t="shared" si="32"/>
        <v>31.12.2023 г.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79" t="str">
        <f t="shared" si="32"/>
        <v>31.12.2023 г.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79" t="str">
        <f aca="true" t="shared" si="35" ref="C461:C524">endDate</f>
        <v>31.12.2023 г.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79" t="str">
        <f t="shared" si="35"/>
        <v>31.12.2023 г.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79" t="str">
        <f t="shared" si="35"/>
        <v>31.12.2023 г.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79" t="str">
        <f t="shared" si="35"/>
        <v>31.12.2023 г.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79" t="str">
        <f t="shared" si="35"/>
        <v>31.12.2023 г.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79" t="str">
        <f t="shared" si="35"/>
        <v>31.12.2023 г.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79" t="str">
        <f t="shared" si="35"/>
        <v>31.12.2023 г.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79" t="str">
        <f t="shared" si="35"/>
        <v>31.12.2023 г.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79" t="str">
        <f t="shared" si="35"/>
        <v>31.12.2023 г.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79" t="str">
        <f t="shared" si="35"/>
        <v>31.12.2023 г.</v>
      </c>
      <c r="D470" s="105" t="s">
        <v>547</v>
      </c>
      <c r="E470" s="494">
        <v>1</v>
      </c>
      <c r="F470" s="105" t="s">
        <v>546</v>
      </c>
      <c r="H470" s="105">
        <f>'Справка 6'!D20</f>
        <v>35732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79" t="str">
        <f t="shared" si="35"/>
        <v>31.12.2023 г.</v>
      </c>
      <c r="D471" s="105" t="s">
        <v>549</v>
      </c>
      <c r="E471" s="494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79" t="str">
        <f t="shared" si="35"/>
        <v>31.12.2023 г.</v>
      </c>
      <c r="D472" s="105" t="s">
        <v>553</v>
      </c>
      <c r="E472" s="494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79" t="str">
        <f t="shared" si="35"/>
        <v>31.12.2023 г.</v>
      </c>
      <c r="D473" s="105" t="s">
        <v>555</v>
      </c>
      <c r="E473" s="494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79" t="str">
        <f t="shared" si="35"/>
        <v>31.12.2023 г.</v>
      </c>
      <c r="D474" s="105" t="s">
        <v>557</v>
      </c>
      <c r="E474" s="494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79" t="str">
        <f t="shared" si="35"/>
        <v>31.12.2023 г.</v>
      </c>
      <c r="D475" s="105" t="s">
        <v>558</v>
      </c>
      <c r="E475" s="494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79" t="str">
        <f t="shared" si="35"/>
        <v>31.12.2023 г.</v>
      </c>
      <c r="D476" s="105" t="s">
        <v>560</v>
      </c>
      <c r="E476" s="494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79" t="str">
        <f t="shared" si="35"/>
        <v>31.12.2023 г.</v>
      </c>
      <c r="D477" s="105" t="s">
        <v>562</v>
      </c>
      <c r="E477" s="494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79" t="str">
        <f t="shared" si="35"/>
        <v>31.12.2023 г.</v>
      </c>
      <c r="D478" s="105" t="s">
        <v>563</v>
      </c>
      <c r="E478" s="494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79" t="str">
        <f t="shared" si="35"/>
        <v>31.12.2023 г.</v>
      </c>
      <c r="D479" s="105" t="s">
        <v>564</v>
      </c>
      <c r="E479" s="494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79" t="str">
        <f t="shared" si="35"/>
        <v>31.12.2023 г.</v>
      </c>
      <c r="D480" s="105" t="s">
        <v>565</v>
      </c>
      <c r="E480" s="494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79" t="str">
        <f t="shared" si="35"/>
        <v>31.12.2023 г.</v>
      </c>
      <c r="D481" s="105" t="s">
        <v>566</v>
      </c>
      <c r="E481" s="494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79" t="str">
        <f t="shared" si="35"/>
        <v>31.12.2023 г.</v>
      </c>
      <c r="D482" s="105" t="s">
        <v>568</v>
      </c>
      <c r="E482" s="494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79" t="str">
        <f t="shared" si="35"/>
        <v>31.12.2023 г.</v>
      </c>
      <c r="D483" s="105" t="s">
        <v>569</v>
      </c>
      <c r="E483" s="494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79" t="str">
        <f t="shared" si="35"/>
        <v>31.12.2023 г.</v>
      </c>
      <c r="D484" s="105" t="s">
        <v>571</v>
      </c>
      <c r="E484" s="494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79" t="str">
        <f t="shared" si="35"/>
        <v>31.12.2023 г.</v>
      </c>
      <c r="D485" s="105" t="s">
        <v>573</v>
      </c>
      <c r="E485" s="494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79" t="str">
        <f t="shared" si="35"/>
        <v>31.12.2023 г.</v>
      </c>
      <c r="D486" s="105" t="s">
        <v>575</v>
      </c>
      <c r="E486" s="494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79" t="str">
        <f t="shared" si="35"/>
        <v>31.12.2023 г.</v>
      </c>
      <c r="D487" s="105" t="s">
        <v>576</v>
      </c>
      <c r="E487" s="494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79" t="str">
        <f t="shared" si="35"/>
        <v>31.12.2023 г.</v>
      </c>
      <c r="D488" s="105" t="s">
        <v>578</v>
      </c>
      <c r="E488" s="494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79" t="str">
        <f t="shared" si="35"/>
        <v>31.12.2023 г.</v>
      </c>
      <c r="D489" s="105" t="s">
        <v>581</v>
      </c>
      <c r="E489" s="494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79" t="str">
        <f t="shared" si="35"/>
        <v>31.12.2023 г.</v>
      </c>
      <c r="D490" s="105" t="s">
        <v>583</v>
      </c>
      <c r="E490" s="494">
        <v>1</v>
      </c>
      <c r="F490" s="105" t="s">
        <v>582</v>
      </c>
      <c r="H490" s="105">
        <f>'Справка 6'!D43</f>
        <v>35732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79" t="str">
        <f t="shared" si="35"/>
        <v>31.12.2023 г.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79" t="str">
        <f t="shared" si="35"/>
        <v>31.12.2023 г.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79" t="str">
        <f t="shared" si="35"/>
        <v>31.12.2023 г.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79" t="str">
        <f t="shared" si="35"/>
        <v>31.12.2023 г.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79" t="str">
        <f t="shared" si="35"/>
        <v>31.12.2023 г.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79" t="str">
        <f t="shared" si="35"/>
        <v>31.12.2023 г.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79" t="str">
        <f t="shared" si="35"/>
        <v>31.12.2023 г.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79" t="str">
        <f t="shared" si="35"/>
        <v>31.12.2023 г.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79" t="str">
        <f t="shared" si="35"/>
        <v>31.12.2023 г.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79" t="str">
        <f t="shared" si="35"/>
        <v>31.12.2023 г.</v>
      </c>
      <c r="D500" s="105" t="s">
        <v>547</v>
      </c>
      <c r="E500" s="494">
        <v>2</v>
      </c>
      <c r="F500" s="105" t="s">
        <v>546</v>
      </c>
      <c r="H500" s="105">
        <f>'Справка 6'!E20</f>
        <v>25277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79" t="str">
        <f t="shared" si="35"/>
        <v>31.12.2023 г.</v>
      </c>
      <c r="D501" s="105" t="s">
        <v>549</v>
      </c>
      <c r="E501" s="494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79" t="str">
        <f t="shared" si="35"/>
        <v>31.12.2023 г.</v>
      </c>
      <c r="D502" s="105" t="s">
        <v>553</v>
      </c>
      <c r="E502" s="494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79" t="str">
        <f t="shared" si="35"/>
        <v>31.12.2023 г.</v>
      </c>
      <c r="D503" s="105" t="s">
        <v>555</v>
      </c>
      <c r="E503" s="494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79" t="str">
        <f t="shared" si="35"/>
        <v>31.12.2023 г.</v>
      </c>
      <c r="D504" s="105" t="s">
        <v>557</v>
      </c>
      <c r="E504" s="494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79" t="str">
        <f t="shared" si="35"/>
        <v>31.12.2023 г.</v>
      </c>
      <c r="D505" s="105" t="s">
        <v>558</v>
      </c>
      <c r="E505" s="494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79" t="str">
        <f t="shared" si="35"/>
        <v>31.12.2023 г.</v>
      </c>
      <c r="D506" s="105" t="s">
        <v>560</v>
      </c>
      <c r="E506" s="494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79" t="str">
        <f t="shared" si="35"/>
        <v>31.12.2023 г.</v>
      </c>
      <c r="D507" s="105" t="s">
        <v>562</v>
      </c>
      <c r="E507" s="494">
        <v>2</v>
      </c>
      <c r="F507" s="105" t="s">
        <v>561</v>
      </c>
      <c r="H507" s="105">
        <f>'Справка 6'!E30</f>
        <v>1700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79" t="str">
        <f t="shared" si="35"/>
        <v>31.12.2023 г.</v>
      </c>
      <c r="D508" s="105" t="s">
        <v>563</v>
      </c>
      <c r="E508" s="494">
        <v>2</v>
      </c>
      <c r="F508" s="105" t="s">
        <v>108</v>
      </c>
      <c r="H508" s="105">
        <f>'Справка 6'!E31</f>
        <v>1700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79" t="str">
        <f t="shared" si="35"/>
        <v>31.12.2023 г.</v>
      </c>
      <c r="D509" s="105" t="s">
        <v>564</v>
      </c>
      <c r="E509" s="494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79" t="str">
        <f t="shared" si="35"/>
        <v>31.12.2023 г.</v>
      </c>
      <c r="D510" s="105" t="s">
        <v>565</v>
      </c>
      <c r="E510" s="494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79" t="str">
        <f t="shared" si="35"/>
        <v>31.12.2023 г.</v>
      </c>
      <c r="D511" s="105" t="s">
        <v>566</v>
      </c>
      <c r="E511" s="494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79" t="str">
        <f t="shared" si="35"/>
        <v>31.12.2023 г.</v>
      </c>
      <c r="D512" s="105" t="s">
        <v>568</v>
      </c>
      <c r="E512" s="494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79" t="str">
        <f t="shared" si="35"/>
        <v>31.12.2023 г.</v>
      </c>
      <c r="D513" s="105" t="s">
        <v>569</v>
      </c>
      <c r="E513" s="494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79" t="str">
        <f t="shared" si="35"/>
        <v>31.12.2023 г.</v>
      </c>
      <c r="D514" s="105" t="s">
        <v>571</v>
      </c>
      <c r="E514" s="494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79" t="str">
        <f t="shared" si="35"/>
        <v>31.12.2023 г.</v>
      </c>
      <c r="D515" s="105" t="s">
        <v>573</v>
      </c>
      <c r="E515" s="494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79" t="str">
        <f t="shared" si="35"/>
        <v>31.12.2023 г.</v>
      </c>
      <c r="D516" s="105" t="s">
        <v>575</v>
      </c>
      <c r="E516" s="494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79" t="str">
        <f t="shared" si="35"/>
        <v>31.12.2023 г.</v>
      </c>
      <c r="D517" s="105" t="s">
        <v>576</v>
      </c>
      <c r="E517" s="494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79" t="str">
        <f t="shared" si="35"/>
        <v>31.12.2023 г.</v>
      </c>
      <c r="D518" s="105" t="s">
        <v>578</v>
      </c>
      <c r="E518" s="494">
        <v>2</v>
      </c>
      <c r="F518" s="105" t="s">
        <v>827</v>
      </c>
      <c r="H518" s="105">
        <f>'Справка 6'!E41</f>
        <v>1700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79" t="str">
        <f t="shared" si="35"/>
        <v>31.12.2023 г.</v>
      </c>
      <c r="D519" s="105" t="s">
        <v>581</v>
      </c>
      <c r="E519" s="494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79" t="str">
        <f t="shared" si="35"/>
        <v>31.12.2023 г.</v>
      </c>
      <c r="D520" s="105" t="s">
        <v>583</v>
      </c>
      <c r="E520" s="494">
        <v>2</v>
      </c>
      <c r="F520" s="105" t="s">
        <v>582</v>
      </c>
      <c r="H520" s="105">
        <f>'Справка 6'!E43</f>
        <v>26977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79" t="str">
        <f t="shared" si="35"/>
        <v>31.12.2023 г.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79" t="str">
        <f t="shared" si="35"/>
        <v>31.12.2023 г.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79" t="str">
        <f t="shared" si="35"/>
        <v>31.12.2023 г.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79" t="str">
        <f t="shared" si="35"/>
        <v>31.12.2023 г.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79" t="str">
        <f aca="true" t="shared" si="38" ref="C525:C588">endDate</f>
        <v>31.12.2023 г.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79" t="str">
        <f t="shared" si="38"/>
        <v>31.12.2023 г.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79" t="str">
        <f t="shared" si="38"/>
        <v>31.12.2023 г.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79" t="str">
        <f t="shared" si="38"/>
        <v>31.12.2023 г.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79" t="str">
        <f t="shared" si="38"/>
        <v>31.12.2023 г.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79" t="str">
        <f t="shared" si="38"/>
        <v>31.12.2023 г.</v>
      </c>
      <c r="D530" s="105" t="s">
        <v>547</v>
      </c>
      <c r="E530" s="494">
        <v>3</v>
      </c>
      <c r="F530" s="105" t="s">
        <v>546</v>
      </c>
      <c r="H530" s="105">
        <f>'Справка 6'!F20</f>
        <v>1879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79" t="str">
        <f t="shared" si="38"/>
        <v>31.12.2023 г.</v>
      </c>
      <c r="D531" s="105" t="s">
        <v>549</v>
      </c>
      <c r="E531" s="494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79" t="str">
        <f t="shared" si="38"/>
        <v>31.12.2023 г.</v>
      </c>
      <c r="D532" s="105" t="s">
        <v>553</v>
      </c>
      <c r="E532" s="494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79" t="str">
        <f t="shared" si="38"/>
        <v>31.12.2023 г.</v>
      </c>
      <c r="D533" s="105" t="s">
        <v>555</v>
      </c>
      <c r="E533" s="494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79" t="str">
        <f t="shared" si="38"/>
        <v>31.12.2023 г.</v>
      </c>
      <c r="D534" s="105" t="s">
        <v>557</v>
      </c>
      <c r="E534" s="494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79" t="str">
        <f t="shared" si="38"/>
        <v>31.12.2023 г.</v>
      </c>
      <c r="D535" s="105" t="s">
        <v>558</v>
      </c>
      <c r="E535" s="494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79" t="str">
        <f t="shared" si="38"/>
        <v>31.12.2023 г.</v>
      </c>
      <c r="D536" s="105" t="s">
        <v>560</v>
      </c>
      <c r="E536" s="494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79" t="str">
        <f t="shared" si="38"/>
        <v>31.12.2023 г.</v>
      </c>
      <c r="D537" s="105" t="s">
        <v>562</v>
      </c>
      <c r="E537" s="494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79" t="str">
        <f t="shared" si="38"/>
        <v>31.12.2023 г.</v>
      </c>
      <c r="D538" s="105" t="s">
        <v>563</v>
      </c>
      <c r="E538" s="494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79" t="str">
        <f t="shared" si="38"/>
        <v>31.12.2023 г.</v>
      </c>
      <c r="D539" s="105" t="s">
        <v>564</v>
      </c>
      <c r="E539" s="494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79" t="str">
        <f t="shared" si="38"/>
        <v>31.12.2023 г.</v>
      </c>
      <c r="D540" s="105" t="s">
        <v>565</v>
      </c>
      <c r="E540" s="494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79" t="str">
        <f t="shared" si="38"/>
        <v>31.12.2023 г.</v>
      </c>
      <c r="D541" s="105" t="s">
        <v>566</v>
      </c>
      <c r="E541" s="494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79" t="str">
        <f t="shared" si="38"/>
        <v>31.12.2023 г.</v>
      </c>
      <c r="D542" s="105" t="s">
        <v>568</v>
      </c>
      <c r="E542" s="494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79" t="str">
        <f t="shared" si="38"/>
        <v>31.12.2023 г.</v>
      </c>
      <c r="D543" s="105" t="s">
        <v>569</v>
      </c>
      <c r="E543" s="494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79" t="str">
        <f t="shared" si="38"/>
        <v>31.12.2023 г.</v>
      </c>
      <c r="D544" s="105" t="s">
        <v>571</v>
      </c>
      <c r="E544" s="494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79" t="str">
        <f t="shared" si="38"/>
        <v>31.12.2023 г.</v>
      </c>
      <c r="D545" s="105" t="s">
        <v>573</v>
      </c>
      <c r="E545" s="494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79" t="str">
        <f t="shared" si="38"/>
        <v>31.12.2023 г.</v>
      </c>
      <c r="D546" s="105" t="s">
        <v>575</v>
      </c>
      <c r="E546" s="494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79" t="str">
        <f t="shared" si="38"/>
        <v>31.12.2023 г.</v>
      </c>
      <c r="D547" s="105" t="s">
        <v>576</v>
      </c>
      <c r="E547" s="494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79" t="str">
        <f t="shared" si="38"/>
        <v>31.12.2023 г.</v>
      </c>
      <c r="D548" s="105" t="s">
        <v>578</v>
      </c>
      <c r="E548" s="494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79" t="str">
        <f t="shared" si="38"/>
        <v>31.12.2023 г.</v>
      </c>
      <c r="D549" s="105" t="s">
        <v>581</v>
      </c>
      <c r="E549" s="494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79" t="str">
        <f t="shared" si="38"/>
        <v>31.12.2023 г.</v>
      </c>
      <c r="D550" s="105" t="s">
        <v>583</v>
      </c>
      <c r="E550" s="494">
        <v>3</v>
      </c>
      <c r="F550" s="105" t="s">
        <v>582</v>
      </c>
      <c r="H550" s="105">
        <f>'Справка 6'!F43</f>
        <v>1879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79" t="str">
        <f t="shared" si="38"/>
        <v>31.12.2023 г.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79" t="str">
        <f t="shared" si="38"/>
        <v>31.12.2023 г.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79" t="str">
        <f t="shared" si="38"/>
        <v>31.12.2023 г.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79" t="str">
        <f t="shared" si="38"/>
        <v>31.12.2023 г.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79" t="str">
        <f t="shared" si="38"/>
        <v>31.12.2023 г.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79" t="str">
        <f t="shared" si="38"/>
        <v>31.12.2023 г.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79" t="str">
        <f t="shared" si="38"/>
        <v>31.12.2023 г.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79" t="str">
        <f t="shared" si="38"/>
        <v>31.12.2023 г.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79" t="str">
        <f t="shared" si="38"/>
        <v>31.12.2023 г.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79" t="str">
        <f t="shared" si="38"/>
        <v>31.12.2023 г.</v>
      </c>
      <c r="D560" s="105" t="s">
        <v>547</v>
      </c>
      <c r="E560" s="494">
        <v>4</v>
      </c>
      <c r="F560" s="105" t="s">
        <v>546</v>
      </c>
      <c r="H560" s="105">
        <f>'Справка 6'!G20</f>
        <v>59130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79" t="str">
        <f t="shared" si="38"/>
        <v>31.12.2023 г.</v>
      </c>
      <c r="D561" s="105" t="s">
        <v>549</v>
      </c>
      <c r="E561" s="494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79" t="str">
        <f t="shared" si="38"/>
        <v>31.12.2023 г.</v>
      </c>
      <c r="D562" s="105" t="s">
        <v>553</v>
      </c>
      <c r="E562" s="494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79" t="str">
        <f t="shared" si="38"/>
        <v>31.12.2023 г.</v>
      </c>
      <c r="D563" s="105" t="s">
        <v>555</v>
      </c>
      <c r="E563" s="494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79" t="str">
        <f t="shared" si="38"/>
        <v>31.12.2023 г.</v>
      </c>
      <c r="D564" s="105" t="s">
        <v>557</v>
      </c>
      <c r="E564" s="494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79" t="str">
        <f t="shared" si="38"/>
        <v>31.12.2023 г.</v>
      </c>
      <c r="D565" s="105" t="s">
        <v>558</v>
      </c>
      <c r="E565" s="494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79" t="str">
        <f t="shared" si="38"/>
        <v>31.12.2023 г.</v>
      </c>
      <c r="D566" s="105" t="s">
        <v>560</v>
      </c>
      <c r="E566" s="494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79" t="str">
        <f t="shared" si="38"/>
        <v>31.12.2023 г.</v>
      </c>
      <c r="D567" s="105" t="s">
        <v>562</v>
      </c>
      <c r="E567" s="494">
        <v>4</v>
      </c>
      <c r="F567" s="105" t="s">
        <v>561</v>
      </c>
      <c r="H567" s="105">
        <f>'Справка 6'!G30</f>
        <v>1700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79" t="str">
        <f t="shared" si="38"/>
        <v>31.12.2023 г.</v>
      </c>
      <c r="D568" s="105" t="s">
        <v>563</v>
      </c>
      <c r="E568" s="494">
        <v>4</v>
      </c>
      <c r="F568" s="105" t="s">
        <v>108</v>
      </c>
      <c r="H568" s="105">
        <f>'Справка 6'!G31</f>
        <v>1700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79" t="str">
        <f t="shared" si="38"/>
        <v>31.12.2023 г.</v>
      </c>
      <c r="D569" s="105" t="s">
        <v>564</v>
      </c>
      <c r="E569" s="494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79" t="str">
        <f t="shared" si="38"/>
        <v>31.12.2023 г.</v>
      </c>
      <c r="D570" s="105" t="s">
        <v>565</v>
      </c>
      <c r="E570" s="494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79" t="str">
        <f t="shared" si="38"/>
        <v>31.12.2023 г.</v>
      </c>
      <c r="D571" s="105" t="s">
        <v>566</v>
      </c>
      <c r="E571" s="494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79" t="str">
        <f t="shared" si="38"/>
        <v>31.12.2023 г.</v>
      </c>
      <c r="D572" s="105" t="s">
        <v>568</v>
      </c>
      <c r="E572" s="494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79" t="str">
        <f t="shared" si="38"/>
        <v>31.12.2023 г.</v>
      </c>
      <c r="D573" s="105" t="s">
        <v>569</v>
      </c>
      <c r="E573" s="494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79" t="str">
        <f t="shared" si="38"/>
        <v>31.12.2023 г.</v>
      </c>
      <c r="D574" s="105" t="s">
        <v>571</v>
      </c>
      <c r="E574" s="494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79" t="str">
        <f t="shared" si="38"/>
        <v>31.12.2023 г.</v>
      </c>
      <c r="D575" s="105" t="s">
        <v>573</v>
      </c>
      <c r="E575" s="494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79" t="str">
        <f t="shared" si="38"/>
        <v>31.12.2023 г.</v>
      </c>
      <c r="D576" s="105" t="s">
        <v>575</v>
      </c>
      <c r="E576" s="494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79" t="str">
        <f t="shared" si="38"/>
        <v>31.12.2023 г.</v>
      </c>
      <c r="D577" s="105" t="s">
        <v>576</v>
      </c>
      <c r="E577" s="494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79" t="str">
        <f t="shared" si="38"/>
        <v>31.12.2023 г.</v>
      </c>
      <c r="D578" s="105" t="s">
        <v>578</v>
      </c>
      <c r="E578" s="494">
        <v>4</v>
      </c>
      <c r="F578" s="105" t="s">
        <v>827</v>
      </c>
      <c r="H578" s="105">
        <f>'Справка 6'!G41</f>
        <v>1700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79" t="str">
        <f t="shared" si="38"/>
        <v>31.12.2023 г.</v>
      </c>
      <c r="D579" s="105" t="s">
        <v>581</v>
      </c>
      <c r="E579" s="494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79" t="str">
        <f t="shared" si="38"/>
        <v>31.12.2023 г.</v>
      </c>
      <c r="D580" s="105" t="s">
        <v>583</v>
      </c>
      <c r="E580" s="494">
        <v>4</v>
      </c>
      <c r="F580" s="105" t="s">
        <v>582</v>
      </c>
      <c r="H580" s="105">
        <f>'Справка 6'!G43</f>
        <v>60830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79" t="str">
        <f t="shared" si="38"/>
        <v>31.12.2023 г.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79" t="str">
        <f t="shared" si="38"/>
        <v>31.12.2023 г.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79" t="str">
        <f t="shared" si="38"/>
        <v>31.12.2023 г.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79" t="str">
        <f t="shared" si="38"/>
        <v>31.12.2023 г.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79" t="str">
        <f t="shared" si="38"/>
        <v>31.12.2023 г.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79" t="str">
        <f t="shared" si="38"/>
        <v>31.12.2023 г.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79" t="str">
        <f t="shared" si="38"/>
        <v>31.12.2023 г.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79" t="str">
        <f t="shared" si="38"/>
        <v>31.12.2023 г.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79" t="str">
        <f aca="true" t="shared" si="41" ref="C589:C652">endDate</f>
        <v>31.12.2023 г.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79" t="str">
        <f t="shared" si="41"/>
        <v>31.12.2023 г.</v>
      </c>
      <c r="D590" s="105" t="s">
        <v>547</v>
      </c>
      <c r="E590" s="494">
        <v>5</v>
      </c>
      <c r="F590" s="105" t="s">
        <v>546</v>
      </c>
      <c r="H590" s="105">
        <f>'Справка 6'!H20</f>
        <v>2719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79" t="str">
        <f t="shared" si="41"/>
        <v>31.12.2023 г.</v>
      </c>
      <c r="D591" s="105" t="s">
        <v>549</v>
      </c>
      <c r="E591" s="494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79" t="str">
        <f t="shared" si="41"/>
        <v>31.12.2023 г.</v>
      </c>
      <c r="D592" s="105" t="s">
        <v>553</v>
      </c>
      <c r="E592" s="494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79" t="str">
        <f t="shared" si="41"/>
        <v>31.12.2023 г.</v>
      </c>
      <c r="D593" s="105" t="s">
        <v>555</v>
      </c>
      <c r="E593" s="494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79" t="str">
        <f t="shared" si="41"/>
        <v>31.12.2023 г.</v>
      </c>
      <c r="D594" s="105" t="s">
        <v>557</v>
      </c>
      <c r="E594" s="494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79" t="str">
        <f t="shared" si="41"/>
        <v>31.12.2023 г.</v>
      </c>
      <c r="D595" s="105" t="s">
        <v>558</v>
      </c>
      <c r="E595" s="494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79" t="str">
        <f t="shared" si="41"/>
        <v>31.12.2023 г.</v>
      </c>
      <c r="D596" s="105" t="s">
        <v>560</v>
      </c>
      <c r="E596" s="494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79" t="str">
        <f t="shared" si="41"/>
        <v>31.12.2023 г.</v>
      </c>
      <c r="D597" s="105" t="s">
        <v>562</v>
      </c>
      <c r="E597" s="494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79" t="str">
        <f t="shared" si="41"/>
        <v>31.12.2023 г.</v>
      </c>
      <c r="D598" s="105" t="s">
        <v>563</v>
      </c>
      <c r="E598" s="494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79" t="str">
        <f t="shared" si="41"/>
        <v>31.12.2023 г.</v>
      </c>
      <c r="D599" s="105" t="s">
        <v>564</v>
      </c>
      <c r="E599" s="494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79" t="str">
        <f t="shared" si="41"/>
        <v>31.12.2023 г.</v>
      </c>
      <c r="D600" s="105" t="s">
        <v>565</v>
      </c>
      <c r="E600" s="494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79" t="str">
        <f t="shared" si="41"/>
        <v>31.12.2023 г.</v>
      </c>
      <c r="D601" s="105" t="s">
        <v>566</v>
      </c>
      <c r="E601" s="494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79" t="str">
        <f t="shared" si="41"/>
        <v>31.12.2023 г.</v>
      </c>
      <c r="D602" s="105" t="s">
        <v>568</v>
      </c>
      <c r="E602" s="494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79" t="str">
        <f t="shared" si="41"/>
        <v>31.12.2023 г.</v>
      </c>
      <c r="D603" s="105" t="s">
        <v>569</v>
      </c>
      <c r="E603" s="494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79" t="str">
        <f t="shared" si="41"/>
        <v>31.12.2023 г.</v>
      </c>
      <c r="D604" s="105" t="s">
        <v>571</v>
      </c>
      <c r="E604" s="494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79" t="str">
        <f t="shared" si="41"/>
        <v>31.12.2023 г.</v>
      </c>
      <c r="D605" s="105" t="s">
        <v>573</v>
      </c>
      <c r="E605" s="494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79" t="str">
        <f t="shared" si="41"/>
        <v>31.12.2023 г.</v>
      </c>
      <c r="D606" s="105" t="s">
        <v>575</v>
      </c>
      <c r="E606" s="494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79" t="str">
        <f t="shared" si="41"/>
        <v>31.12.2023 г.</v>
      </c>
      <c r="D607" s="105" t="s">
        <v>576</v>
      </c>
      <c r="E607" s="494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79" t="str">
        <f t="shared" si="41"/>
        <v>31.12.2023 г.</v>
      </c>
      <c r="D608" s="105" t="s">
        <v>578</v>
      </c>
      <c r="E608" s="494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79" t="str">
        <f t="shared" si="41"/>
        <v>31.12.2023 г.</v>
      </c>
      <c r="D609" s="105" t="s">
        <v>581</v>
      </c>
      <c r="E609" s="494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79" t="str">
        <f t="shared" si="41"/>
        <v>31.12.2023 г.</v>
      </c>
      <c r="D610" s="105" t="s">
        <v>583</v>
      </c>
      <c r="E610" s="494">
        <v>5</v>
      </c>
      <c r="F610" s="105" t="s">
        <v>582</v>
      </c>
      <c r="H610" s="105">
        <f>'Справка 6'!H43</f>
        <v>2719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79" t="str">
        <f t="shared" si="41"/>
        <v>31.12.2023 г.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79" t="str">
        <f t="shared" si="41"/>
        <v>31.12.2023 г.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79" t="str">
        <f t="shared" si="41"/>
        <v>31.12.2023 г.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79" t="str">
        <f t="shared" si="41"/>
        <v>31.12.2023 г.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79" t="str">
        <f t="shared" si="41"/>
        <v>31.12.2023 г.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79" t="str">
        <f t="shared" si="41"/>
        <v>31.12.2023 г.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79" t="str">
        <f t="shared" si="41"/>
        <v>31.12.2023 г.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79" t="str">
        <f t="shared" si="41"/>
        <v>31.12.2023 г.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79" t="str">
        <f t="shared" si="41"/>
        <v>31.12.2023 г.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79" t="str">
        <f t="shared" si="41"/>
        <v>31.12.2023 г.</v>
      </c>
      <c r="D620" s="105" t="s">
        <v>547</v>
      </c>
      <c r="E620" s="494">
        <v>6</v>
      </c>
      <c r="F620" s="105" t="s">
        <v>546</v>
      </c>
      <c r="H620" s="105">
        <f>'Справка 6'!I20</f>
        <v>398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79" t="str">
        <f t="shared" si="41"/>
        <v>31.12.2023 г.</v>
      </c>
      <c r="D621" s="105" t="s">
        <v>549</v>
      </c>
      <c r="E621" s="494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79" t="str">
        <f t="shared" si="41"/>
        <v>31.12.2023 г.</v>
      </c>
      <c r="D622" s="105" t="s">
        <v>553</v>
      </c>
      <c r="E622" s="494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79" t="str">
        <f t="shared" si="41"/>
        <v>31.12.2023 г.</v>
      </c>
      <c r="D623" s="105" t="s">
        <v>555</v>
      </c>
      <c r="E623" s="494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79" t="str">
        <f t="shared" si="41"/>
        <v>31.12.2023 г.</v>
      </c>
      <c r="D624" s="105" t="s">
        <v>557</v>
      </c>
      <c r="E624" s="494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79" t="str">
        <f t="shared" si="41"/>
        <v>31.12.2023 г.</v>
      </c>
      <c r="D625" s="105" t="s">
        <v>558</v>
      </c>
      <c r="E625" s="494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79" t="str">
        <f t="shared" si="41"/>
        <v>31.12.2023 г.</v>
      </c>
      <c r="D626" s="105" t="s">
        <v>560</v>
      </c>
      <c r="E626" s="494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79" t="str">
        <f t="shared" si="41"/>
        <v>31.12.2023 г.</v>
      </c>
      <c r="D627" s="105" t="s">
        <v>562</v>
      </c>
      <c r="E627" s="494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79" t="str">
        <f t="shared" si="41"/>
        <v>31.12.2023 г.</v>
      </c>
      <c r="D628" s="105" t="s">
        <v>563</v>
      </c>
      <c r="E628" s="494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79" t="str">
        <f t="shared" si="41"/>
        <v>31.12.2023 г.</v>
      </c>
      <c r="D629" s="105" t="s">
        <v>564</v>
      </c>
      <c r="E629" s="494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79" t="str">
        <f t="shared" si="41"/>
        <v>31.12.2023 г.</v>
      </c>
      <c r="D630" s="105" t="s">
        <v>565</v>
      </c>
      <c r="E630" s="494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79" t="str">
        <f t="shared" si="41"/>
        <v>31.12.2023 г.</v>
      </c>
      <c r="D631" s="105" t="s">
        <v>566</v>
      </c>
      <c r="E631" s="494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79" t="str">
        <f t="shared" si="41"/>
        <v>31.12.2023 г.</v>
      </c>
      <c r="D632" s="105" t="s">
        <v>568</v>
      </c>
      <c r="E632" s="494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79" t="str">
        <f t="shared" si="41"/>
        <v>31.12.2023 г.</v>
      </c>
      <c r="D633" s="105" t="s">
        <v>569</v>
      </c>
      <c r="E633" s="494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79" t="str">
        <f t="shared" si="41"/>
        <v>31.12.2023 г.</v>
      </c>
      <c r="D634" s="105" t="s">
        <v>571</v>
      </c>
      <c r="E634" s="494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79" t="str">
        <f t="shared" si="41"/>
        <v>31.12.2023 г.</v>
      </c>
      <c r="D635" s="105" t="s">
        <v>573</v>
      </c>
      <c r="E635" s="494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79" t="str">
        <f t="shared" si="41"/>
        <v>31.12.2023 г.</v>
      </c>
      <c r="D636" s="105" t="s">
        <v>575</v>
      </c>
      <c r="E636" s="494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79" t="str">
        <f t="shared" si="41"/>
        <v>31.12.2023 г.</v>
      </c>
      <c r="D637" s="105" t="s">
        <v>576</v>
      </c>
      <c r="E637" s="494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79" t="str">
        <f t="shared" si="41"/>
        <v>31.12.2023 г.</v>
      </c>
      <c r="D638" s="105" t="s">
        <v>578</v>
      </c>
      <c r="E638" s="494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79" t="str">
        <f t="shared" si="41"/>
        <v>31.12.2023 г.</v>
      </c>
      <c r="D639" s="105" t="s">
        <v>581</v>
      </c>
      <c r="E639" s="494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79" t="str">
        <f t="shared" si="41"/>
        <v>31.12.2023 г.</v>
      </c>
      <c r="D640" s="105" t="s">
        <v>583</v>
      </c>
      <c r="E640" s="494">
        <v>6</v>
      </c>
      <c r="F640" s="105" t="s">
        <v>582</v>
      </c>
      <c r="H640" s="105">
        <f>'Справка 6'!I43</f>
        <v>398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79" t="str">
        <f t="shared" si="41"/>
        <v>31.12.2023 г.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79" t="str">
        <f t="shared" si="41"/>
        <v>31.12.2023 г.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79" t="str">
        <f t="shared" si="41"/>
        <v>31.12.2023 г.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79" t="str">
        <f t="shared" si="41"/>
        <v>31.12.2023 г.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79" t="str">
        <f t="shared" si="41"/>
        <v>31.12.2023 г.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79" t="str">
        <f t="shared" si="41"/>
        <v>31.12.2023 г.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79" t="str">
        <f t="shared" si="41"/>
        <v>31.12.2023 г.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79" t="str">
        <f t="shared" si="41"/>
        <v>31.12.2023 г.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79" t="str">
        <f t="shared" si="41"/>
        <v>31.12.2023 г.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79" t="str">
        <f t="shared" si="41"/>
        <v>31.12.2023 г.</v>
      </c>
      <c r="D650" s="105" t="s">
        <v>547</v>
      </c>
      <c r="E650" s="494">
        <v>7</v>
      </c>
      <c r="F650" s="105" t="s">
        <v>546</v>
      </c>
      <c r="H650" s="105">
        <f>'Справка 6'!J20</f>
        <v>61451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79" t="str">
        <f t="shared" si="41"/>
        <v>31.12.2023 г.</v>
      </c>
      <c r="D651" s="105" t="s">
        <v>549</v>
      </c>
      <c r="E651" s="494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79" t="str">
        <f t="shared" si="41"/>
        <v>31.12.2023 г.</v>
      </c>
      <c r="D652" s="105" t="s">
        <v>553</v>
      </c>
      <c r="E652" s="494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79" t="str">
        <f aca="true" t="shared" si="44" ref="C653:C716">endDate</f>
        <v>31.12.2023 г.</v>
      </c>
      <c r="D653" s="105" t="s">
        <v>555</v>
      </c>
      <c r="E653" s="494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79" t="str">
        <f t="shared" si="44"/>
        <v>31.12.2023 г.</v>
      </c>
      <c r="D654" s="105" t="s">
        <v>557</v>
      </c>
      <c r="E654" s="494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79" t="str">
        <f t="shared" si="44"/>
        <v>31.12.2023 г.</v>
      </c>
      <c r="D655" s="105" t="s">
        <v>558</v>
      </c>
      <c r="E655" s="494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79" t="str">
        <f t="shared" si="44"/>
        <v>31.12.2023 г.</v>
      </c>
      <c r="D656" s="105" t="s">
        <v>560</v>
      </c>
      <c r="E656" s="494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79" t="str">
        <f t="shared" si="44"/>
        <v>31.12.2023 г.</v>
      </c>
      <c r="D657" s="105" t="s">
        <v>562</v>
      </c>
      <c r="E657" s="494">
        <v>7</v>
      </c>
      <c r="F657" s="105" t="s">
        <v>561</v>
      </c>
      <c r="H657" s="105">
        <f>'Справка 6'!J30</f>
        <v>1700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79" t="str">
        <f t="shared" si="44"/>
        <v>31.12.2023 г.</v>
      </c>
      <c r="D658" s="105" t="s">
        <v>563</v>
      </c>
      <c r="E658" s="494">
        <v>7</v>
      </c>
      <c r="F658" s="105" t="s">
        <v>108</v>
      </c>
      <c r="H658" s="105">
        <f>'Справка 6'!J31</f>
        <v>1700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79" t="str">
        <f t="shared" si="44"/>
        <v>31.12.2023 г.</v>
      </c>
      <c r="D659" s="105" t="s">
        <v>564</v>
      </c>
      <c r="E659" s="494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79" t="str">
        <f t="shared" si="44"/>
        <v>31.12.2023 г.</v>
      </c>
      <c r="D660" s="105" t="s">
        <v>565</v>
      </c>
      <c r="E660" s="494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79" t="str">
        <f t="shared" si="44"/>
        <v>31.12.2023 г.</v>
      </c>
      <c r="D661" s="105" t="s">
        <v>566</v>
      </c>
      <c r="E661" s="494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79" t="str">
        <f t="shared" si="44"/>
        <v>31.12.2023 г.</v>
      </c>
      <c r="D662" s="105" t="s">
        <v>568</v>
      </c>
      <c r="E662" s="494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79" t="str">
        <f t="shared" si="44"/>
        <v>31.12.2023 г.</v>
      </c>
      <c r="D663" s="105" t="s">
        <v>569</v>
      </c>
      <c r="E663" s="494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79" t="str">
        <f t="shared" si="44"/>
        <v>31.12.2023 г.</v>
      </c>
      <c r="D664" s="105" t="s">
        <v>571</v>
      </c>
      <c r="E664" s="494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79" t="str">
        <f t="shared" si="44"/>
        <v>31.12.2023 г.</v>
      </c>
      <c r="D665" s="105" t="s">
        <v>573</v>
      </c>
      <c r="E665" s="494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79" t="str">
        <f t="shared" si="44"/>
        <v>31.12.2023 г.</v>
      </c>
      <c r="D666" s="105" t="s">
        <v>575</v>
      </c>
      <c r="E666" s="494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79" t="str">
        <f t="shared" si="44"/>
        <v>31.12.2023 г.</v>
      </c>
      <c r="D667" s="105" t="s">
        <v>576</v>
      </c>
      <c r="E667" s="494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79" t="str">
        <f t="shared" si="44"/>
        <v>31.12.2023 г.</v>
      </c>
      <c r="D668" s="105" t="s">
        <v>578</v>
      </c>
      <c r="E668" s="494">
        <v>7</v>
      </c>
      <c r="F668" s="105" t="s">
        <v>827</v>
      </c>
      <c r="H668" s="105">
        <f>'Справка 6'!J41</f>
        <v>1700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79" t="str">
        <f t="shared" si="44"/>
        <v>31.12.2023 г.</v>
      </c>
      <c r="D669" s="105" t="s">
        <v>581</v>
      </c>
      <c r="E669" s="494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79" t="str">
        <f t="shared" si="44"/>
        <v>31.12.2023 г.</v>
      </c>
      <c r="D670" s="105" t="s">
        <v>583</v>
      </c>
      <c r="E670" s="494">
        <v>7</v>
      </c>
      <c r="F670" s="105" t="s">
        <v>582</v>
      </c>
      <c r="H670" s="105">
        <f>'Справка 6'!J43</f>
        <v>63151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79" t="str">
        <f t="shared" si="44"/>
        <v>31.12.2023 г.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79" t="str">
        <f t="shared" si="44"/>
        <v>31.12.2023 г.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79" t="str">
        <f t="shared" si="44"/>
        <v>31.12.2023 г.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79" t="str">
        <f t="shared" si="44"/>
        <v>31.12.2023 г.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79" t="str">
        <f t="shared" si="44"/>
        <v>31.12.2023 г.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79" t="str">
        <f t="shared" si="44"/>
        <v>31.12.2023 г.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79" t="str">
        <f t="shared" si="44"/>
        <v>31.12.2023 г.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79" t="str">
        <f t="shared" si="44"/>
        <v>31.12.2023 г.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79" t="str">
        <f t="shared" si="44"/>
        <v>31.12.2023 г.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79" t="str">
        <f t="shared" si="44"/>
        <v>31.12.2023 г.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79" t="str">
        <f t="shared" si="44"/>
        <v>31.12.2023 г.</v>
      </c>
      <c r="D681" s="105" t="s">
        <v>549</v>
      </c>
      <c r="E681" s="494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79" t="str">
        <f t="shared" si="44"/>
        <v>31.12.2023 г.</v>
      </c>
      <c r="D682" s="105" t="s">
        <v>553</v>
      </c>
      <c r="E682" s="494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79" t="str">
        <f t="shared" si="44"/>
        <v>31.12.2023 г.</v>
      </c>
      <c r="D683" s="105" t="s">
        <v>555</v>
      </c>
      <c r="E683" s="494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79" t="str">
        <f t="shared" si="44"/>
        <v>31.12.2023 г.</v>
      </c>
      <c r="D684" s="105" t="s">
        <v>557</v>
      </c>
      <c r="E684" s="494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79" t="str">
        <f t="shared" si="44"/>
        <v>31.12.2023 г.</v>
      </c>
      <c r="D685" s="105" t="s">
        <v>558</v>
      </c>
      <c r="E685" s="494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79" t="str">
        <f t="shared" si="44"/>
        <v>31.12.2023 г.</v>
      </c>
      <c r="D686" s="105" t="s">
        <v>560</v>
      </c>
      <c r="E686" s="494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79" t="str">
        <f t="shared" si="44"/>
        <v>31.12.2023 г.</v>
      </c>
      <c r="D687" s="105" t="s">
        <v>562</v>
      </c>
      <c r="E687" s="494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79" t="str">
        <f t="shared" si="44"/>
        <v>31.12.2023 г.</v>
      </c>
      <c r="D688" s="105" t="s">
        <v>563</v>
      </c>
      <c r="E688" s="494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79" t="str">
        <f t="shared" si="44"/>
        <v>31.12.2023 г.</v>
      </c>
      <c r="D689" s="105" t="s">
        <v>564</v>
      </c>
      <c r="E689" s="494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79" t="str">
        <f t="shared" si="44"/>
        <v>31.12.2023 г.</v>
      </c>
      <c r="D690" s="105" t="s">
        <v>565</v>
      </c>
      <c r="E690" s="494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79" t="str">
        <f t="shared" si="44"/>
        <v>31.12.2023 г.</v>
      </c>
      <c r="D691" s="105" t="s">
        <v>566</v>
      </c>
      <c r="E691" s="494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79" t="str">
        <f t="shared" si="44"/>
        <v>31.12.2023 г.</v>
      </c>
      <c r="D692" s="105" t="s">
        <v>568</v>
      </c>
      <c r="E692" s="494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79" t="str">
        <f t="shared" si="44"/>
        <v>31.12.2023 г.</v>
      </c>
      <c r="D693" s="105" t="s">
        <v>569</v>
      </c>
      <c r="E693" s="494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79" t="str">
        <f t="shared" si="44"/>
        <v>31.12.2023 г.</v>
      </c>
      <c r="D694" s="105" t="s">
        <v>571</v>
      </c>
      <c r="E694" s="494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79" t="str">
        <f t="shared" si="44"/>
        <v>31.12.2023 г.</v>
      </c>
      <c r="D695" s="105" t="s">
        <v>573</v>
      </c>
      <c r="E695" s="494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79" t="str">
        <f t="shared" si="44"/>
        <v>31.12.2023 г.</v>
      </c>
      <c r="D696" s="105" t="s">
        <v>575</v>
      </c>
      <c r="E696" s="494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79" t="str">
        <f t="shared" si="44"/>
        <v>31.12.2023 г.</v>
      </c>
      <c r="D697" s="105" t="s">
        <v>576</v>
      </c>
      <c r="E697" s="494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79" t="str">
        <f t="shared" si="44"/>
        <v>31.12.2023 г.</v>
      </c>
      <c r="D698" s="105" t="s">
        <v>578</v>
      </c>
      <c r="E698" s="494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79" t="str">
        <f t="shared" si="44"/>
        <v>31.12.2023 г.</v>
      </c>
      <c r="D699" s="105" t="s">
        <v>581</v>
      </c>
      <c r="E699" s="494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79" t="str">
        <f t="shared" si="44"/>
        <v>31.12.2023 г.</v>
      </c>
      <c r="D700" s="105" t="s">
        <v>583</v>
      </c>
      <c r="E700" s="494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79" t="str">
        <f t="shared" si="44"/>
        <v>31.12.2023 г.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79" t="str">
        <f t="shared" si="44"/>
        <v>31.12.2023 г.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79" t="str">
        <f t="shared" si="44"/>
        <v>31.12.2023 г.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79" t="str">
        <f t="shared" si="44"/>
        <v>31.12.2023 г.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79" t="str">
        <f t="shared" si="44"/>
        <v>31.12.2023 г.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79" t="str">
        <f t="shared" si="44"/>
        <v>31.12.2023 г.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79" t="str">
        <f t="shared" si="44"/>
        <v>31.12.2023 г.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79" t="str">
        <f t="shared" si="44"/>
        <v>31.12.2023 г.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79" t="str">
        <f t="shared" si="44"/>
        <v>31.12.2023 г.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79" t="str">
        <f t="shared" si="44"/>
        <v>31.12.2023 г.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79" t="str">
        <f t="shared" si="44"/>
        <v>31.12.2023 г.</v>
      </c>
      <c r="D711" s="105" t="s">
        <v>549</v>
      </c>
      <c r="E711" s="494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79" t="str">
        <f t="shared" si="44"/>
        <v>31.12.2023 г.</v>
      </c>
      <c r="D712" s="105" t="s">
        <v>553</v>
      </c>
      <c r="E712" s="494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79" t="str">
        <f t="shared" si="44"/>
        <v>31.12.2023 г.</v>
      </c>
      <c r="D713" s="105" t="s">
        <v>555</v>
      </c>
      <c r="E713" s="494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79" t="str">
        <f t="shared" si="44"/>
        <v>31.12.2023 г.</v>
      </c>
      <c r="D714" s="105" t="s">
        <v>557</v>
      </c>
      <c r="E714" s="494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79" t="str">
        <f t="shared" si="44"/>
        <v>31.12.2023 г.</v>
      </c>
      <c r="D715" s="105" t="s">
        <v>558</v>
      </c>
      <c r="E715" s="494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79" t="str">
        <f t="shared" si="44"/>
        <v>31.12.2023 г.</v>
      </c>
      <c r="D716" s="105" t="s">
        <v>560</v>
      </c>
      <c r="E716" s="494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79" t="str">
        <f aca="true" t="shared" si="47" ref="C717:C780">endDate</f>
        <v>31.12.2023 г.</v>
      </c>
      <c r="D717" s="105" t="s">
        <v>562</v>
      </c>
      <c r="E717" s="494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79" t="str">
        <f t="shared" si="47"/>
        <v>31.12.2023 г.</v>
      </c>
      <c r="D718" s="105" t="s">
        <v>563</v>
      </c>
      <c r="E718" s="494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79" t="str">
        <f t="shared" si="47"/>
        <v>31.12.2023 г.</v>
      </c>
      <c r="D719" s="105" t="s">
        <v>564</v>
      </c>
      <c r="E719" s="494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79" t="str">
        <f t="shared" si="47"/>
        <v>31.12.2023 г.</v>
      </c>
      <c r="D720" s="105" t="s">
        <v>565</v>
      </c>
      <c r="E720" s="494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79" t="str">
        <f t="shared" si="47"/>
        <v>31.12.2023 г.</v>
      </c>
      <c r="D721" s="105" t="s">
        <v>566</v>
      </c>
      <c r="E721" s="494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79" t="str">
        <f t="shared" si="47"/>
        <v>31.12.2023 г.</v>
      </c>
      <c r="D722" s="105" t="s">
        <v>568</v>
      </c>
      <c r="E722" s="494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79" t="str">
        <f t="shared" si="47"/>
        <v>31.12.2023 г.</v>
      </c>
      <c r="D723" s="105" t="s">
        <v>569</v>
      </c>
      <c r="E723" s="494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79" t="str">
        <f t="shared" si="47"/>
        <v>31.12.2023 г.</v>
      </c>
      <c r="D724" s="105" t="s">
        <v>571</v>
      </c>
      <c r="E724" s="494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79" t="str">
        <f t="shared" si="47"/>
        <v>31.12.2023 г.</v>
      </c>
      <c r="D725" s="105" t="s">
        <v>573</v>
      </c>
      <c r="E725" s="494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79" t="str">
        <f t="shared" si="47"/>
        <v>31.12.2023 г.</v>
      </c>
      <c r="D726" s="105" t="s">
        <v>575</v>
      </c>
      <c r="E726" s="494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79" t="str">
        <f t="shared" si="47"/>
        <v>31.12.2023 г.</v>
      </c>
      <c r="D727" s="105" t="s">
        <v>576</v>
      </c>
      <c r="E727" s="494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79" t="str">
        <f t="shared" si="47"/>
        <v>31.12.2023 г.</v>
      </c>
      <c r="D728" s="105" t="s">
        <v>578</v>
      </c>
      <c r="E728" s="494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79" t="str">
        <f t="shared" si="47"/>
        <v>31.12.2023 г.</v>
      </c>
      <c r="D729" s="105" t="s">
        <v>581</v>
      </c>
      <c r="E729" s="494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79" t="str">
        <f t="shared" si="47"/>
        <v>31.12.2023 г.</v>
      </c>
      <c r="D730" s="105" t="s">
        <v>583</v>
      </c>
      <c r="E730" s="494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79" t="str">
        <f t="shared" si="47"/>
        <v>31.12.2023 г.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79" t="str">
        <f t="shared" si="47"/>
        <v>31.12.2023 г.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79" t="str">
        <f t="shared" si="47"/>
        <v>31.12.2023 г.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79" t="str">
        <f t="shared" si="47"/>
        <v>31.12.2023 г.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79" t="str">
        <f t="shared" si="47"/>
        <v>31.12.2023 г.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79" t="str">
        <f t="shared" si="47"/>
        <v>31.12.2023 г.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79" t="str">
        <f t="shared" si="47"/>
        <v>31.12.2023 г.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79" t="str">
        <f t="shared" si="47"/>
        <v>31.12.2023 г.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79" t="str">
        <f t="shared" si="47"/>
        <v>31.12.2023 г.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79" t="str">
        <f t="shared" si="47"/>
        <v>31.12.2023 г.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79" t="str">
        <f t="shared" si="47"/>
        <v>31.12.2023 г.</v>
      </c>
      <c r="D741" s="105" t="s">
        <v>549</v>
      </c>
      <c r="E741" s="494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79" t="str">
        <f t="shared" si="47"/>
        <v>31.12.2023 г.</v>
      </c>
      <c r="D742" s="105" t="s">
        <v>553</v>
      </c>
      <c r="E742" s="494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79" t="str">
        <f t="shared" si="47"/>
        <v>31.12.2023 г.</v>
      </c>
      <c r="D743" s="105" t="s">
        <v>555</v>
      </c>
      <c r="E743" s="494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79" t="str">
        <f t="shared" si="47"/>
        <v>31.12.2023 г.</v>
      </c>
      <c r="D744" s="105" t="s">
        <v>557</v>
      </c>
      <c r="E744" s="494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79" t="str">
        <f t="shared" si="47"/>
        <v>31.12.2023 г.</v>
      </c>
      <c r="D745" s="105" t="s">
        <v>558</v>
      </c>
      <c r="E745" s="494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79" t="str">
        <f t="shared" si="47"/>
        <v>31.12.2023 г.</v>
      </c>
      <c r="D746" s="105" t="s">
        <v>560</v>
      </c>
      <c r="E746" s="494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79" t="str">
        <f t="shared" si="47"/>
        <v>31.12.2023 г.</v>
      </c>
      <c r="D747" s="105" t="s">
        <v>562</v>
      </c>
      <c r="E747" s="494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79" t="str">
        <f t="shared" si="47"/>
        <v>31.12.2023 г.</v>
      </c>
      <c r="D748" s="105" t="s">
        <v>563</v>
      </c>
      <c r="E748" s="494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79" t="str">
        <f t="shared" si="47"/>
        <v>31.12.2023 г.</v>
      </c>
      <c r="D749" s="105" t="s">
        <v>564</v>
      </c>
      <c r="E749" s="494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79" t="str">
        <f t="shared" si="47"/>
        <v>31.12.2023 г.</v>
      </c>
      <c r="D750" s="105" t="s">
        <v>565</v>
      </c>
      <c r="E750" s="494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79" t="str">
        <f t="shared" si="47"/>
        <v>31.12.2023 г.</v>
      </c>
      <c r="D751" s="105" t="s">
        <v>566</v>
      </c>
      <c r="E751" s="494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79" t="str">
        <f t="shared" si="47"/>
        <v>31.12.2023 г.</v>
      </c>
      <c r="D752" s="105" t="s">
        <v>568</v>
      </c>
      <c r="E752" s="494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79" t="str">
        <f t="shared" si="47"/>
        <v>31.12.2023 г.</v>
      </c>
      <c r="D753" s="105" t="s">
        <v>569</v>
      </c>
      <c r="E753" s="494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79" t="str">
        <f t="shared" si="47"/>
        <v>31.12.2023 г.</v>
      </c>
      <c r="D754" s="105" t="s">
        <v>571</v>
      </c>
      <c r="E754" s="494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79" t="str">
        <f t="shared" si="47"/>
        <v>31.12.2023 г.</v>
      </c>
      <c r="D755" s="105" t="s">
        <v>573</v>
      </c>
      <c r="E755" s="494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79" t="str">
        <f t="shared" si="47"/>
        <v>31.12.2023 г.</v>
      </c>
      <c r="D756" s="105" t="s">
        <v>575</v>
      </c>
      <c r="E756" s="494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79" t="str">
        <f t="shared" si="47"/>
        <v>31.12.2023 г.</v>
      </c>
      <c r="D757" s="105" t="s">
        <v>576</v>
      </c>
      <c r="E757" s="494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79" t="str">
        <f t="shared" si="47"/>
        <v>31.12.2023 г.</v>
      </c>
      <c r="D758" s="105" t="s">
        <v>578</v>
      </c>
      <c r="E758" s="494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79" t="str">
        <f t="shared" si="47"/>
        <v>31.12.2023 г.</v>
      </c>
      <c r="D759" s="105" t="s">
        <v>581</v>
      </c>
      <c r="E759" s="494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79" t="str">
        <f t="shared" si="47"/>
        <v>31.12.2023 г.</v>
      </c>
      <c r="D760" s="105" t="s">
        <v>583</v>
      </c>
      <c r="E760" s="494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79" t="str">
        <f t="shared" si="47"/>
        <v>31.12.2023 г.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79" t="str">
        <f t="shared" si="47"/>
        <v>31.12.2023 г.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79" t="str">
        <f t="shared" si="47"/>
        <v>31.12.2023 г.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79" t="str">
        <f t="shared" si="47"/>
        <v>31.12.2023 г.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79" t="str">
        <f t="shared" si="47"/>
        <v>31.12.2023 г.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79" t="str">
        <f t="shared" si="47"/>
        <v>31.12.2023 г.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79" t="str">
        <f t="shared" si="47"/>
        <v>31.12.2023 г.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79" t="str">
        <f t="shared" si="47"/>
        <v>31.12.2023 г.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79" t="str">
        <f t="shared" si="47"/>
        <v>31.12.2023 г.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79" t="str">
        <f t="shared" si="47"/>
        <v>31.12.2023 г.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79" t="str">
        <f t="shared" si="47"/>
        <v>31.12.2023 г.</v>
      </c>
      <c r="D771" s="105" t="s">
        <v>549</v>
      </c>
      <c r="E771" s="494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79" t="str">
        <f t="shared" si="47"/>
        <v>31.12.2023 г.</v>
      </c>
      <c r="D772" s="105" t="s">
        <v>553</v>
      </c>
      <c r="E772" s="494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79" t="str">
        <f t="shared" si="47"/>
        <v>31.12.2023 г.</v>
      </c>
      <c r="D773" s="105" t="s">
        <v>555</v>
      </c>
      <c r="E773" s="494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79" t="str">
        <f t="shared" si="47"/>
        <v>31.12.2023 г.</v>
      </c>
      <c r="D774" s="105" t="s">
        <v>557</v>
      </c>
      <c r="E774" s="494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79" t="str">
        <f t="shared" si="47"/>
        <v>31.12.2023 г.</v>
      </c>
      <c r="D775" s="105" t="s">
        <v>558</v>
      </c>
      <c r="E775" s="494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79" t="str">
        <f t="shared" si="47"/>
        <v>31.12.2023 г.</v>
      </c>
      <c r="D776" s="105" t="s">
        <v>560</v>
      </c>
      <c r="E776" s="494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79" t="str">
        <f t="shared" si="47"/>
        <v>31.12.2023 г.</v>
      </c>
      <c r="D777" s="105" t="s">
        <v>562</v>
      </c>
      <c r="E777" s="494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79" t="str">
        <f t="shared" si="47"/>
        <v>31.12.2023 г.</v>
      </c>
      <c r="D778" s="105" t="s">
        <v>563</v>
      </c>
      <c r="E778" s="494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79" t="str">
        <f t="shared" si="47"/>
        <v>31.12.2023 г.</v>
      </c>
      <c r="D779" s="105" t="s">
        <v>564</v>
      </c>
      <c r="E779" s="494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79" t="str">
        <f t="shared" si="47"/>
        <v>31.12.2023 г.</v>
      </c>
      <c r="D780" s="105" t="s">
        <v>565</v>
      </c>
      <c r="E780" s="494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79" t="str">
        <f aca="true" t="shared" si="50" ref="C781:C844">endDate</f>
        <v>31.12.2023 г.</v>
      </c>
      <c r="D781" s="105" t="s">
        <v>566</v>
      </c>
      <c r="E781" s="494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79" t="str">
        <f t="shared" si="50"/>
        <v>31.12.2023 г.</v>
      </c>
      <c r="D782" s="105" t="s">
        <v>568</v>
      </c>
      <c r="E782" s="494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79" t="str">
        <f t="shared" si="50"/>
        <v>31.12.2023 г.</v>
      </c>
      <c r="D783" s="105" t="s">
        <v>569</v>
      </c>
      <c r="E783" s="494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79" t="str">
        <f t="shared" si="50"/>
        <v>31.12.2023 г.</v>
      </c>
      <c r="D784" s="105" t="s">
        <v>571</v>
      </c>
      <c r="E784" s="494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79" t="str">
        <f t="shared" si="50"/>
        <v>31.12.2023 г.</v>
      </c>
      <c r="D785" s="105" t="s">
        <v>573</v>
      </c>
      <c r="E785" s="494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79" t="str">
        <f t="shared" si="50"/>
        <v>31.12.2023 г.</v>
      </c>
      <c r="D786" s="105" t="s">
        <v>575</v>
      </c>
      <c r="E786" s="494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79" t="str">
        <f t="shared" si="50"/>
        <v>31.12.2023 г.</v>
      </c>
      <c r="D787" s="105" t="s">
        <v>576</v>
      </c>
      <c r="E787" s="494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79" t="str">
        <f t="shared" si="50"/>
        <v>31.12.2023 г.</v>
      </c>
      <c r="D788" s="105" t="s">
        <v>578</v>
      </c>
      <c r="E788" s="494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79" t="str">
        <f t="shared" si="50"/>
        <v>31.12.2023 г.</v>
      </c>
      <c r="D789" s="105" t="s">
        <v>581</v>
      </c>
      <c r="E789" s="494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79" t="str">
        <f t="shared" si="50"/>
        <v>31.12.2023 г.</v>
      </c>
      <c r="D790" s="105" t="s">
        <v>583</v>
      </c>
      <c r="E790" s="494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79" t="str">
        <f t="shared" si="50"/>
        <v>31.12.2023 г.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79" t="str">
        <f t="shared" si="50"/>
        <v>31.12.2023 г.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79" t="str">
        <f t="shared" si="50"/>
        <v>31.12.2023 г.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79" t="str">
        <f t="shared" si="50"/>
        <v>31.12.2023 г.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79" t="str">
        <f t="shared" si="50"/>
        <v>31.12.2023 г.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79" t="str">
        <f t="shared" si="50"/>
        <v>31.12.2023 г.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79" t="str">
        <f t="shared" si="50"/>
        <v>31.12.2023 г.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79" t="str">
        <f t="shared" si="50"/>
        <v>31.12.2023 г.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79" t="str">
        <f t="shared" si="50"/>
        <v>31.12.2023 г.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79" t="str">
        <f t="shared" si="50"/>
        <v>31.12.2023 г.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79" t="str">
        <f t="shared" si="50"/>
        <v>31.12.2023 г.</v>
      </c>
      <c r="D801" s="105" t="s">
        <v>549</v>
      </c>
      <c r="E801" s="494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79" t="str">
        <f t="shared" si="50"/>
        <v>31.12.2023 г.</v>
      </c>
      <c r="D802" s="105" t="s">
        <v>553</v>
      </c>
      <c r="E802" s="494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79" t="str">
        <f t="shared" si="50"/>
        <v>31.12.2023 г.</v>
      </c>
      <c r="D803" s="105" t="s">
        <v>555</v>
      </c>
      <c r="E803" s="494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79" t="str">
        <f t="shared" si="50"/>
        <v>31.12.2023 г.</v>
      </c>
      <c r="D804" s="105" t="s">
        <v>557</v>
      </c>
      <c r="E804" s="494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79" t="str">
        <f t="shared" si="50"/>
        <v>31.12.2023 г.</v>
      </c>
      <c r="D805" s="105" t="s">
        <v>558</v>
      </c>
      <c r="E805" s="494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79" t="str">
        <f t="shared" si="50"/>
        <v>31.12.2023 г.</v>
      </c>
      <c r="D806" s="105" t="s">
        <v>560</v>
      </c>
      <c r="E806" s="494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79" t="str">
        <f t="shared" si="50"/>
        <v>31.12.2023 г.</v>
      </c>
      <c r="D807" s="105" t="s">
        <v>562</v>
      </c>
      <c r="E807" s="494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79" t="str">
        <f t="shared" si="50"/>
        <v>31.12.2023 г.</v>
      </c>
      <c r="D808" s="105" t="s">
        <v>563</v>
      </c>
      <c r="E808" s="494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79" t="str">
        <f t="shared" si="50"/>
        <v>31.12.2023 г.</v>
      </c>
      <c r="D809" s="105" t="s">
        <v>564</v>
      </c>
      <c r="E809" s="494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79" t="str">
        <f t="shared" si="50"/>
        <v>31.12.2023 г.</v>
      </c>
      <c r="D810" s="105" t="s">
        <v>565</v>
      </c>
      <c r="E810" s="494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79" t="str">
        <f t="shared" si="50"/>
        <v>31.12.2023 г.</v>
      </c>
      <c r="D811" s="105" t="s">
        <v>566</v>
      </c>
      <c r="E811" s="494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79" t="str">
        <f t="shared" si="50"/>
        <v>31.12.2023 г.</v>
      </c>
      <c r="D812" s="105" t="s">
        <v>568</v>
      </c>
      <c r="E812" s="494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79" t="str">
        <f t="shared" si="50"/>
        <v>31.12.2023 г.</v>
      </c>
      <c r="D813" s="105" t="s">
        <v>569</v>
      </c>
      <c r="E813" s="494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79" t="str">
        <f t="shared" si="50"/>
        <v>31.12.2023 г.</v>
      </c>
      <c r="D814" s="105" t="s">
        <v>571</v>
      </c>
      <c r="E814" s="494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79" t="str">
        <f t="shared" si="50"/>
        <v>31.12.2023 г.</v>
      </c>
      <c r="D815" s="105" t="s">
        <v>573</v>
      </c>
      <c r="E815" s="494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79" t="str">
        <f t="shared" si="50"/>
        <v>31.12.2023 г.</v>
      </c>
      <c r="D816" s="105" t="s">
        <v>575</v>
      </c>
      <c r="E816" s="494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79" t="str">
        <f t="shared" si="50"/>
        <v>31.12.2023 г.</v>
      </c>
      <c r="D817" s="105" t="s">
        <v>576</v>
      </c>
      <c r="E817" s="494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79" t="str">
        <f t="shared" si="50"/>
        <v>31.12.2023 г.</v>
      </c>
      <c r="D818" s="105" t="s">
        <v>578</v>
      </c>
      <c r="E818" s="494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79" t="str">
        <f t="shared" si="50"/>
        <v>31.12.2023 г.</v>
      </c>
      <c r="D819" s="105" t="s">
        <v>581</v>
      </c>
      <c r="E819" s="494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79" t="str">
        <f t="shared" si="50"/>
        <v>31.12.2023 г.</v>
      </c>
      <c r="D820" s="105" t="s">
        <v>583</v>
      </c>
      <c r="E820" s="494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79" t="str">
        <f t="shared" si="50"/>
        <v>31.12.2023 г.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79" t="str">
        <f t="shared" si="50"/>
        <v>31.12.2023 г.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79" t="str">
        <f t="shared" si="50"/>
        <v>31.12.2023 г.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79" t="str">
        <f t="shared" si="50"/>
        <v>31.12.2023 г.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79" t="str">
        <f t="shared" si="50"/>
        <v>31.12.2023 г.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79" t="str">
        <f t="shared" si="50"/>
        <v>31.12.2023 г.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79" t="str">
        <f t="shared" si="50"/>
        <v>31.12.2023 г.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79" t="str">
        <f t="shared" si="50"/>
        <v>31.12.2023 г.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79" t="str">
        <f t="shared" si="50"/>
        <v>31.12.2023 г.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79" t="str">
        <f t="shared" si="50"/>
        <v>31.12.2023 г.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79" t="str">
        <f t="shared" si="50"/>
        <v>31.12.2023 г.</v>
      </c>
      <c r="D831" s="105" t="s">
        <v>549</v>
      </c>
      <c r="E831" s="494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79" t="str">
        <f t="shared" si="50"/>
        <v>31.12.2023 г.</v>
      </c>
      <c r="D832" s="105" t="s">
        <v>553</v>
      </c>
      <c r="E832" s="494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79" t="str">
        <f t="shared" si="50"/>
        <v>31.12.2023 г.</v>
      </c>
      <c r="D833" s="105" t="s">
        <v>555</v>
      </c>
      <c r="E833" s="494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79" t="str">
        <f t="shared" si="50"/>
        <v>31.12.2023 г.</v>
      </c>
      <c r="D834" s="105" t="s">
        <v>557</v>
      </c>
      <c r="E834" s="494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79" t="str">
        <f t="shared" si="50"/>
        <v>31.12.2023 г.</v>
      </c>
      <c r="D835" s="105" t="s">
        <v>558</v>
      </c>
      <c r="E835" s="494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79" t="str">
        <f t="shared" si="50"/>
        <v>31.12.2023 г.</v>
      </c>
      <c r="D836" s="105" t="s">
        <v>560</v>
      </c>
      <c r="E836" s="494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79" t="str">
        <f t="shared" si="50"/>
        <v>31.12.2023 г.</v>
      </c>
      <c r="D837" s="105" t="s">
        <v>562</v>
      </c>
      <c r="E837" s="494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79" t="str">
        <f t="shared" si="50"/>
        <v>31.12.2023 г.</v>
      </c>
      <c r="D838" s="105" t="s">
        <v>563</v>
      </c>
      <c r="E838" s="494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79" t="str">
        <f t="shared" si="50"/>
        <v>31.12.2023 г.</v>
      </c>
      <c r="D839" s="105" t="s">
        <v>564</v>
      </c>
      <c r="E839" s="494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79" t="str">
        <f t="shared" si="50"/>
        <v>31.12.2023 г.</v>
      </c>
      <c r="D840" s="105" t="s">
        <v>565</v>
      </c>
      <c r="E840" s="494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79" t="str">
        <f t="shared" si="50"/>
        <v>31.12.2023 г.</v>
      </c>
      <c r="D841" s="105" t="s">
        <v>566</v>
      </c>
      <c r="E841" s="494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79" t="str">
        <f t="shared" si="50"/>
        <v>31.12.2023 г.</v>
      </c>
      <c r="D842" s="105" t="s">
        <v>568</v>
      </c>
      <c r="E842" s="494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79" t="str">
        <f t="shared" si="50"/>
        <v>31.12.2023 г.</v>
      </c>
      <c r="D843" s="105" t="s">
        <v>569</v>
      </c>
      <c r="E843" s="494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79" t="str">
        <f t="shared" si="50"/>
        <v>31.12.2023 г.</v>
      </c>
      <c r="D844" s="105" t="s">
        <v>571</v>
      </c>
      <c r="E844" s="494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79" t="str">
        <f aca="true" t="shared" si="53" ref="C845:C910">endDate</f>
        <v>31.12.2023 г.</v>
      </c>
      <c r="D845" s="105" t="s">
        <v>573</v>
      </c>
      <c r="E845" s="494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79" t="str">
        <f t="shared" si="53"/>
        <v>31.12.2023 г.</v>
      </c>
      <c r="D846" s="105" t="s">
        <v>575</v>
      </c>
      <c r="E846" s="494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79" t="str">
        <f t="shared" si="53"/>
        <v>31.12.2023 г.</v>
      </c>
      <c r="D847" s="105" t="s">
        <v>576</v>
      </c>
      <c r="E847" s="494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79" t="str">
        <f t="shared" si="53"/>
        <v>31.12.2023 г.</v>
      </c>
      <c r="D848" s="105" t="s">
        <v>578</v>
      </c>
      <c r="E848" s="494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79" t="str">
        <f t="shared" si="53"/>
        <v>31.12.2023 г.</v>
      </c>
      <c r="D849" s="105" t="s">
        <v>581</v>
      </c>
      <c r="E849" s="494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79" t="str">
        <f t="shared" si="53"/>
        <v>31.12.2023 г.</v>
      </c>
      <c r="D850" s="105" t="s">
        <v>583</v>
      </c>
      <c r="E850" s="494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79" t="str">
        <f t="shared" si="53"/>
        <v>31.12.2023 г.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79" t="str">
        <f t="shared" si="53"/>
        <v>31.12.2023 г.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79" t="str">
        <f t="shared" si="53"/>
        <v>31.12.2023 г.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79" t="str">
        <f t="shared" si="53"/>
        <v>31.12.2023 г.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79" t="str">
        <f t="shared" si="53"/>
        <v>31.12.2023 г.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79" t="str">
        <f t="shared" si="53"/>
        <v>31.12.2023 г.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79" t="str">
        <f t="shared" si="53"/>
        <v>31.12.2023 г.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79" t="str">
        <f t="shared" si="53"/>
        <v>31.12.2023 г.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79" t="str">
        <f t="shared" si="53"/>
        <v>31.12.2023 г.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79" t="str">
        <f t="shared" si="53"/>
        <v>31.12.2023 г.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79" t="str">
        <f t="shared" si="53"/>
        <v>31.12.2023 г.</v>
      </c>
      <c r="D861" s="105" t="s">
        <v>549</v>
      </c>
      <c r="E861" s="494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79" t="str">
        <f t="shared" si="53"/>
        <v>31.12.2023 г.</v>
      </c>
      <c r="D862" s="105" t="s">
        <v>553</v>
      </c>
      <c r="E862" s="494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79" t="str">
        <f t="shared" si="53"/>
        <v>31.12.2023 г.</v>
      </c>
      <c r="D863" s="105" t="s">
        <v>555</v>
      </c>
      <c r="E863" s="494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79" t="str">
        <f t="shared" si="53"/>
        <v>31.12.2023 г.</v>
      </c>
      <c r="D864" s="105" t="s">
        <v>557</v>
      </c>
      <c r="E864" s="494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79" t="str">
        <f t="shared" si="53"/>
        <v>31.12.2023 г.</v>
      </c>
      <c r="D865" s="105" t="s">
        <v>558</v>
      </c>
      <c r="E865" s="494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79" t="str">
        <f t="shared" si="53"/>
        <v>31.12.2023 г.</v>
      </c>
      <c r="D866" s="105" t="s">
        <v>560</v>
      </c>
      <c r="E866" s="494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79" t="str">
        <f t="shared" si="53"/>
        <v>31.12.2023 г.</v>
      </c>
      <c r="D867" s="105" t="s">
        <v>562</v>
      </c>
      <c r="E867" s="494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79" t="str">
        <f t="shared" si="53"/>
        <v>31.12.2023 г.</v>
      </c>
      <c r="D868" s="105" t="s">
        <v>563</v>
      </c>
      <c r="E868" s="494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79" t="str">
        <f t="shared" si="53"/>
        <v>31.12.2023 г.</v>
      </c>
      <c r="D869" s="105" t="s">
        <v>564</v>
      </c>
      <c r="E869" s="494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79" t="str">
        <f t="shared" si="53"/>
        <v>31.12.2023 г.</v>
      </c>
      <c r="D870" s="105" t="s">
        <v>565</v>
      </c>
      <c r="E870" s="494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79" t="str">
        <f t="shared" si="53"/>
        <v>31.12.2023 г.</v>
      </c>
      <c r="D871" s="105" t="s">
        <v>566</v>
      </c>
      <c r="E871" s="494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79" t="str">
        <f t="shared" si="53"/>
        <v>31.12.2023 г.</v>
      </c>
      <c r="D872" s="105" t="s">
        <v>568</v>
      </c>
      <c r="E872" s="494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79" t="str">
        <f t="shared" si="53"/>
        <v>31.12.2023 г.</v>
      </c>
      <c r="D873" s="105" t="s">
        <v>569</v>
      </c>
      <c r="E873" s="494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79" t="str">
        <f t="shared" si="53"/>
        <v>31.12.2023 г.</v>
      </c>
      <c r="D874" s="105" t="s">
        <v>571</v>
      </c>
      <c r="E874" s="494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79" t="str">
        <f t="shared" si="53"/>
        <v>31.12.2023 г.</v>
      </c>
      <c r="D875" s="105" t="s">
        <v>573</v>
      </c>
      <c r="E875" s="494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79" t="str">
        <f t="shared" si="53"/>
        <v>31.12.2023 г.</v>
      </c>
      <c r="D876" s="105" t="s">
        <v>575</v>
      </c>
      <c r="E876" s="494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79" t="str">
        <f t="shared" si="53"/>
        <v>31.12.2023 г.</v>
      </c>
      <c r="D877" s="105" t="s">
        <v>576</v>
      </c>
      <c r="E877" s="494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79" t="str">
        <f t="shared" si="53"/>
        <v>31.12.2023 г.</v>
      </c>
      <c r="D878" s="105" t="s">
        <v>578</v>
      </c>
      <c r="E878" s="494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79" t="str">
        <f t="shared" si="53"/>
        <v>31.12.2023 г.</v>
      </c>
      <c r="D879" s="105" t="s">
        <v>581</v>
      </c>
      <c r="E879" s="494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79" t="str">
        <f t="shared" si="53"/>
        <v>31.12.2023 г.</v>
      </c>
      <c r="D880" s="105" t="s">
        <v>583</v>
      </c>
      <c r="E880" s="494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79" t="str">
        <f t="shared" si="53"/>
        <v>31.12.2023 г.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79" t="str">
        <f t="shared" si="53"/>
        <v>31.12.2023 г.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79" t="str">
        <f t="shared" si="53"/>
        <v>31.12.2023 г.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79" t="str">
        <f t="shared" si="53"/>
        <v>31.12.2023 г.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79" t="str">
        <f t="shared" si="53"/>
        <v>31.12.2023 г.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79" t="str">
        <f t="shared" si="53"/>
        <v>31.12.2023 г.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79" t="str">
        <f t="shared" si="53"/>
        <v>31.12.2023 г.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79" t="str">
        <f t="shared" si="53"/>
        <v>31.12.2023 г.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79" t="str">
        <f t="shared" si="53"/>
        <v>31.12.2023 г.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79" t="str">
        <f t="shared" si="53"/>
        <v>31.12.2023 г.</v>
      </c>
      <c r="D890" s="105" t="s">
        <v>547</v>
      </c>
      <c r="E890" s="494">
        <v>15</v>
      </c>
      <c r="F890" s="105" t="s">
        <v>546</v>
      </c>
      <c r="H890" s="105">
        <f>'Справка 6'!R20</f>
        <v>61451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79" t="str">
        <f t="shared" si="53"/>
        <v>31.12.2023 г.</v>
      </c>
      <c r="D891" s="105" t="s">
        <v>549</v>
      </c>
      <c r="E891" s="494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79" t="str">
        <f t="shared" si="53"/>
        <v>31.12.2023 г.</v>
      </c>
      <c r="D892" s="105" t="s">
        <v>553</v>
      </c>
      <c r="E892" s="494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79" t="str">
        <f t="shared" si="53"/>
        <v>31.12.2023 г.</v>
      </c>
      <c r="D893" s="105" t="s">
        <v>555</v>
      </c>
      <c r="E893" s="494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79" t="str">
        <f t="shared" si="53"/>
        <v>31.12.2023 г.</v>
      </c>
      <c r="D894" s="105" t="s">
        <v>557</v>
      </c>
      <c r="E894" s="494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79" t="str">
        <f t="shared" si="53"/>
        <v>31.12.2023 г.</v>
      </c>
      <c r="D895" s="105" t="s">
        <v>558</v>
      </c>
      <c r="E895" s="494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79" t="str">
        <f t="shared" si="53"/>
        <v>31.12.2023 г.</v>
      </c>
      <c r="D896" s="105" t="s">
        <v>560</v>
      </c>
      <c r="E896" s="494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79" t="str">
        <f t="shared" si="53"/>
        <v>31.12.2023 г.</v>
      </c>
      <c r="D897" s="105" t="s">
        <v>562</v>
      </c>
      <c r="E897" s="494">
        <v>15</v>
      </c>
      <c r="F897" s="105" t="s">
        <v>561</v>
      </c>
      <c r="H897" s="105">
        <f>'Справка 6'!R30</f>
        <v>1700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79" t="str">
        <f t="shared" si="53"/>
        <v>31.12.2023 г.</v>
      </c>
      <c r="D898" s="105" t="s">
        <v>563</v>
      </c>
      <c r="E898" s="494">
        <v>15</v>
      </c>
      <c r="F898" s="105" t="s">
        <v>108</v>
      </c>
      <c r="H898" s="105">
        <f>'Справка 6'!R31</f>
        <v>1700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79" t="str">
        <f t="shared" si="53"/>
        <v>31.12.2023 г.</v>
      </c>
      <c r="D899" s="105" t="s">
        <v>564</v>
      </c>
      <c r="E899" s="494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79" t="str">
        <f t="shared" si="53"/>
        <v>31.12.2023 г.</v>
      </c>
      <c r="D900" s="105" t="s">
        <v>565</v>
      </c>
      <c r="E900" s="494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79" t="str">
        <f t="shared" si="53"/>
        <v>31.12.2023 г.</v>
      </c>
      <c r="D901" s="105" t="s">
        <v>566</v>
      </c>
      <c r="E901" s="494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79" t="str">
        <f t="shared" si="53"/>
        <v>31.12.2023 г.</v>
      </c>
      <c r="D902" s="105" t="s">
        <v>568</v>
      </c>
      <c r="E902" s="494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79" t="str">
        <f t="shared" si="53"/>
        <v>31.12.2023 г.</v>
      </c>
      <c r="D903" s="105" t="s">
        <v>569</v>
      </c>
      <c r="E903" s="494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79" t="str">
        <f t="shared" si="53"/>
        <v>31.12.2023 г.</v>
      </c>
      <c r="D904" s="105" t="s">
        <v>571</v>
      </c>
      <c r="E904" s="494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79" t="str">
        <f t="shared" si="53"/>
        <v>31.12.2023 г.</v>
      </c>
      <c r="D905" s="105" t="s">
        <v>573</v>
      </c>
      <c r="E905" s="494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79" t="str">
        <f t="shared" si="53"/>
        <v>31.12.2023 г.</v>
      </c>
      <c r="D906" s="105" t="s">
        <v>575</v>
      </c>
      <c r="E906" s="494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79" t="str">
        <f t="shared" si="53"/>
        <v>31.12.2023 г.</v>
      </c>
      <c r="D907" s="105" t="s">
        <v>576</v>
      </c>
      <c r="E907" s="494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79" t="str">
        <f t="shared" si="53"/>
        <v>31.12.2023 г.</v>
      </c>
      <c r="D908" s="105" t="s">
        <v>578</v>
      </c>
      <c r="E908" s="494">
        <v>15</v>
      </c>
      <c r="F908" s="105" t="s">
        <v>827</v>
      </c>
      <c r="H908" s="105">
        <f>'Справка 6'!R41</f>
        <v>1700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79" t="str">
        <f t="shared" si="53"/>
        <v>31.12.2023 г.</v>
      </c>
      <c r="D909" s="105" t="s">
        <v>581</v>
      </c>
      <c r="E909" s="494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79" t="str">
        <f t="shared" si="53"/>
        <v>31.12.2023 г.</v>
      </c>
      <c r="D910" s="105" t="s">
        <v>583</v>
      </c>
      <c r="E910" s="494">
        <v>15</v>
      </c>
      <c r="F910" s="105" t="s">
        <v>582</v>
      </c>
      <c r="H910" s="105">
        <f>'Справка 6'!R43</f>
        <v>63151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79" t="str">
        <f aca="true" t="shared" si="56" ref="C912:C975">endDate</f>
        <v>31.12.2023 г.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79" t="str">
        <f t="shared" si="56"/>
        <v>31.12.2023 г.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79" t="str">
        <f t="shared" si="56"/>
        <v>31.12.2023 г.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79" t="str">
        <f t="shared" si="56"/>
        <v>31.12.2023 г.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79" t="str">
        <f t="shared" si="56"/>
        <v>31.12.2023 г.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79" t="str">
        <f t="shared" si="56"/>
        <v>31.12.2023 г.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79" t="str">
        <f t="shared" si="56"/>
        <v>31.12.2023 г.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5016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79" t="str">
        <f t="shared" si="56"/>
        <v>31.12.2023 г.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79" t="str">
        <f t="shared" si="56"/>
        <v>31.12.2023 г.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5016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79" t="str">
        <f t="shared" si="56"/>
        <v>31.12.2023 г.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5016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79" t="str">
        <f t="shared" si="56"/>
        <v>31.12.2023 г.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79" t="str">
        <f t="shared" si="56"/>
        <v>31.12.2023 г.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79" t="str">
        <f t="shared" si="56"/>
        <v>31.12.2023 г.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79" t="str">
        <f t="shared" si="56"/>
        <v>31.12.2023 г.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79" t="str">
        <f t="shared" si="56"/>
        <v>31.12.2023 г.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79" t="str">
        <f t="shared" si="56"/>
        <v>31.12.2023 г.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0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79" t="str">
        <f t="shared" si="56"/>
        <v>31.12.2023 г.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10591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79" t="str">
        <f t="shared" si="56"/>
        <v>31.12.2023 г.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79" t="str">
        <f t="shared" si="56"/>
        <v>31.12.2023 г.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79" t="str">
        <f t="shared" si="56"/>
        <v>31.12.2023 г.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79" t="str">
        <f t="shared" si="56"/>
        <v>31.12.2023 г.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10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79" t="str">
        <f t="shared" si="56"/>
        <v>31.12.2023 г.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79" t="str">
        <f t="shared" si="56"/>
        <v>31.12.2023 г.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10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79" t="str">
        <f t="shared" si="56"/>
        <v>31.12.2023 г.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79" t="str">
        <f t="shared" si="56"/>
        <v>31.12.2023 г.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79" t="str">
        <f t="shared" si="56"/>
        <v>31.12.2023 г.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23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79" t="str">
        <f t="shared" si="56"/>
        <v>31.12.2023 г.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79" t="str">
        <f t="shared" si="56"/>
        <v>31.12.2023 г.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79" t="str">
        <f t="shared" si="56"/>
        <v>31.12.2023 г.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79" t="str">
        <f t="shared" si="56"/>
        <v>31.12.2023 г.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23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79" t="str">
        <f t="shared" si="56"/>
        <v>31.12.2023 г.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10624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79" t="str">
        <f t="shared" si="56"/>
        <v>31.12.2023 г.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15640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79" t="str">
        <f t="shared" si="56"/>
        <v>31.12.2023 г.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79" t="str">
        <f t="shared" si="56"/>
        <v>31.12.2023 г.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79" t="str">
        <f t="shared" si="56"/>
        <v>31.12.2023 г.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79" t="str">
        <f t="shared" si="56"/>
        <v>31.12.2023 г.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79" t="str">
        <f t="shared" si="56"/>
        <v>31.12.2023 г.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79" t="str">
        <f t="shared" si="56"/>
        <v>31.12.2023 г.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79" t="str">
        <f t="shared" si="56"/>
        <v>31.12.2023 г.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79" t="str">
        <f t="shared" si="56"/>
        <v>31.12.2023 г.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79" t="str">
        <f t="shared" si="56"/>
        <v>31.12.2023 г.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79" t="str">
        <f t="shared" si="56"/>
        <v>31.12.2023 г.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79" t="str">
        <f t="shared" si="56"/>
        <v>31.12.2023 г.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79" t="str">
        <f t="shared" si="56"/>
        <v>31.12.2023 г.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79" t="str">
        <f t="shared" si="56"/>
        <v>31.12.2023 г.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79" t="str">
        <f t="shared" si="56"/>
        <v>31.12.2023 г.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79" t="str">
        <f t="shared" si="56"/>
        <v>31.12.2023 г.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79" t="str">
        <f t="shared" si="56"/>
        <v>31.12.2023 г.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0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79" t="str">
        <f t="shared" si="56"/>
        <v>31.12.2023 г.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10591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79" t="str">
        <f t="shared" si="56"/>
        <v>31.12.2023 г.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79" t="str">
        <f t="shared" si="56"/>
        <v>31.12.2023 г.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79" t="str">
        <f t="shared" si="56"/>
        <v>31.12.2023 г.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79" t="str">
        <f t="shared" si="56"/>
        <v>31.12.2023 г.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10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79" t="str">
        <f t="shared" si="56"/>
        <v>31.12.2023 г.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79" t="str">
        <f t="shared" si="56"/>
        <v>31.12.2023 г.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10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79" t="str">
        <f t="shared" si="56"/>
        <v>31.12.2023 г.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79" t="str">
        <f t="shared" si="56"/>
        <v>31.12.2023 г.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79" t="str">
        <f t="shared" si="56"/>
        <v>31.12.2023 г.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23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79" t="str">
        <f t="shared" si="56"/>
        <v>31.12.2023 г.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79" t="str">
        <f t="shared" si="56"/>
        <v>31.12.2023 г.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79" t="str">
        <f t="shared" si="56"/>
        <v>31.12.2023 г.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79" t="str">
        <f t="shared" si="56"/>
        <v>31.12.2023 г.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23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79" t="str">
        <f t="shared" si="56"/>
        <v>31.12.2023 г.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10624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79" t="str">
        <f t="shared" si="56"/>
        <v>31.12.2023 г.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10624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79" t="str">
        <f aca="true" t="shared" si="59" ref="C976:C1039">endDate</f>
        <v>31.12.2023 г.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79" t="str">
        <f t="shared" si="59"/>
        <v>31.12.2023 г.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79" t="str">
        <f t="shared" si="59"/>
        <v>31.12.2023 г.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79" t="str">
        <f t="shared" si="59"/>
        <v>31.12.2023 г.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79" t="str">
        <f t="shared" si="59"/>
        <v>31.12.2023 г.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79" t="str">
        <f t="shared" si="59"/>
        <v>31.12.2023 г.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79" t="str">
        <f t="shared" si="59"/>
        <v>31.12.2023 г.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5016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79" t="str">
        <f t="shared" si="59"/>
        <v>31.12.2023 г.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79" t="str">
        <f t="shared" si="59"/>
        <v>31.12.2023 г.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5016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79" t="str">
        <f t="shared" si="59"/>
        <v>31.12.2023 г.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5016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79" t="str">
        <f t="shared" si="59"/>
        <v>31.12.2023 г.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79" t="str">
        <f t="shared" si="59"/>
        <v>31.12.2023 г.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79" t="str">
        <f t="shared" si="59"/>
        <v>31.12.2023 г.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79" t="str">
        <f t="shared" si="59"/>
        <v>31.12.2023 г.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79" t="str">
        <f t="shared" si="59"/>
        <v>31.12.2023 г.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79" t="str">
        <f t="shared" si="59"/>
        <v>31.12.2023 г.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79" t="str">
        <f t="shared" si="59"/>
        <v>31.12.2023 г.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79" t="str">
        <f t="shared" si="59"/>
        <v>31.12.2023 г.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79" t="str">
        <f t="shared" si="59"/>
        <v>31.12.2023 г.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79" t="str">
        <f t="shared" si="59"/>
        <v>31.12.2023 г.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79" t="str">
        <f t="shared" si="59"/>
        <v>31.12.2023 г.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79" t="str">
        <f t="shared" si="59"/>
        <v>31.12.2023 г.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79" t="str">
        <f t="shared" si="59"/>
        <v>31.12.2023 г.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79" t="str">
        <f t="shared" si="59"/>
        <v>31.12.2023 г.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79" t="str">
        <f t="shared" si="59"/>
        <v>31.12.2023 г.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79" t="str">
        <f t="shared" si="59"/>
        <v>31.12.2023 г.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79" t="str">
        <f t="shared" si="59"/>
        <v>31.12.2023 г.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79" t="str">
        <f t="shared" si="59"/>
        <v>31.12.2023 г.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79" t="str">
        <f t="shared" si="59"/>
        <v>31.12.2023 г.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79" t="str">
        <f t="shared" si="59"/>
        <v>31.12.2023 г.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79" t="str">
        <f t="shared" si="59"/>
        <v>31.12.2023 г.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79" t="str">
        <f t="shared" si="59"/>
        <v>31.12.2023 г.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5016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79" t="str">
        <f t="shared" si="59"/>
        <v>31.12.2023 г.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79" t="str">
        <f t="shared" si="59"/>
        <v>31.12.2023 г.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79" t="str">
        <f t="shared" si="59"/>
        <v>31.12.2023 г.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79" t="str">
        <f t="shared" si="59"/>
        <v>31.12.2023 г.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79" t="str">
        <f t="shared" si="59"/>
        <v>31.12.2023 г.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13731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79" t="str">
        <f t="shared" si="59"/>
        <v>31.12.2023 г.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13731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79" t="str">
        <f t="shared" si="59"/>
        <v>31.12.2023 г.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79" t="str">
        <f t="shared" si="59"/>
        <v>31.12.2023 г.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79" t="str">
        <f t="shared" si="59"/>
        <v>31.12.2023 г.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79" t="str">
        <f t="shared" si="59"/>
        <v>31.12.2023 г.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79" t="str">
        <f t="shared" si="59"/>
        <v>31.12.2023 г.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79" t="str">
        <f t="shared" si="59"/>
        <v>31.12.2023 г.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22000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79" t="str">
        <f t="shared" si="59"/>
        <v>31.12.2023 г.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4720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79" t="str">
        <f t="shared" si="59"/>
        <v>31.12.2023 г.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79" t="str">
        <f t="shared" si="59"/>
        <v>31.12.2023 г.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40451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79" t="str">
        <f t="shared" si="59"/>
        <v>31.12.2023 г.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79" t="str">
        <f t="shared" si="59"/>
        <v>31.12.2023 г.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79" t="str">
        <f t="shared" si="59"/>
        <v>31.12.2023 г.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79" t="str">
        <f t="shared" si="59"/>
        <v>31.12.2023 г.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79" t="str">
        <f t="shared" si="59"/>
        <v>31.12.2023 г.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79" t="str">
        <f t="shared" si="59"/>
        <v>31.12.2023 г.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14606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79" t="str">
        <f t="shared" si="59"/>
        <v>31.12.2023 г.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14606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79" t="str">
        <f t="shared" si="59"/>
        <v>31.12.2023 г.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79" t="str">
        <f t="shared" si="59"/>
        <v>31.12.2023 г.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79" t="str">
        <f t="shared" si="59"/>
        <v>31.12.2023 г.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79" t="str">
        <f t="shared" si="59"/>
        <v>31.12.2023 г.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2457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79" t="str">
        <f t="shared" si="59"/>
        <v>31.12.2023 г.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79" t="str">
        <f t="shared" si="59"/>
        <v>31.12.2023 г.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2457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79" t="str">
        <f t="shared" si="59"/>
        <v>31.12.2023 г.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79" t="str">
        <f t="shared" si="59"/>
        <v>31.12.2023 г.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79" t="str">
        <f t="shared" si="59"/>
        <v>31.12.2023 г.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7178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79" t="str">
        <f t="shared" si="59"/>
        <v>31.12.2023 г.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79" t="str">
        <f aca="true" t="shared" si="62" ref="C1040:C1103">endDate</f>
        <v>31.12.2023 г.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6111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79" t="str">
        <f t="shared" si="62"/>
        <v>31.12.2023 г.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1067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79" t="str">
        <f t="shared" si="62"/>
        <v>31.12.2023 г.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0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79" t="str">
        <f t="shared" si="62"/>
        <v>31.12.2023 г.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0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79" t="str">
        <f t="shared" si="62"/>
        <v>31.12.2023 г.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79" t="str">
        <f t="shared" si="62"/>
        <v>31.12.2023 г.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79" t="str">
        <f t="shared" si="62"/>
        <v>31.12.2023 г.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0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79" t="str">
        <f t="shared" si="62"/>
        <v>31.12.2023 г.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0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79" t="str">
        <f t="shared" si="62"/>
        <v>31.12.2023 г.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29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79" t="str">
        <f t="shared" si="62"/>
        <v>31.12.2023 г.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24270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79" t="str">
        <f t="shared" si="62"/>
        <v>31.12.2023 г.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64721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79" t="str">
        <f t="shared" si="62"/>
        <v>31.12.2023 г.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79" t="str">
        <f t="shared" si="62"/>
        <v>31.12.2023 г.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79" t="str">
        <f t="shared" si="62"/>
        <v>31.12.2023 г.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79" t="str">
        <f t="shared" si="62"/>
        <v>31.12.2023 г.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79" t="str">
        <f t="shared" si="62"/>
        <v>31.12.2023 г.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79" t="str">
        <f t="shared" si="62"/>
        <v>31.12.2023 г.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79" t="str">
        <f t="shared" si="62"/>
        <v>31.12.2023 г.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79" t="str">
        <f t="shared" si="62"/>
        <v>31.12.2023 г.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79" t="str">
        <f t="shared" si="62"/>
        <v>31.12.2023 г.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79" t="str">
        <f t="shared" si="62"/>
        <v>31.12.2023 г.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79" t="str">
        <f t="shared" si="62"/>
        <v>31.12.2023 г.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79" t="str">
        <f t="shared" si="62"/>
        <v>31.12.2023 г.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79" t="str">
        <f t="shared" si="62"/>
        <v>31.12.2023 г.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79" t="str">
        <f t="shared" si="62"/>
        <v>31.12.2023 г.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79" t="str">
        <f t="shared" si="62"/>
        <v>31.12.2023 г.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79" t="str">
        <f t="shared" si="62"/>
        <v>31.12.2023 г.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79" t="str">
        <f t="shared" si="62"/>
        <v>31.12.2023 г.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79" t="str">
        <f t="shared" si="62"/>
        <v>31.12.2023 г.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79" t="str">
        <f t="shared" si="62"/>
        <v>31.12.2023 г.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79" t="str">
        <f t="shared" si="62"/>
        <v>31.12.2023 г.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79" t="str">
        <f t="shared" si="62"/>
        <v>31.12.2023 г.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14606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79" t="str">
        <f t="shared" si="62"/>
        <v>31.12.2023 г.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14606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79" t="str">
        <f t="shared" si="62"/>
        <v>31.12.2023 г.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79" t="str">
        <f t="shared" si="62"/>
        <v>31.12.2023 г.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79" t="str">
        <f t="shared" si="62"/>
        <v>31.12.2023 г.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79" t="str">
        <f t="shared" si="62"/>
        <v>31.12.2023 г.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2457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79" t="str">
        <f t="shared" si="62"/>
        <v>31.12.2023 г.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79" t="str">
        <f t="shared" si="62"/>
        <v>31.12.2023 г.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2457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79" t="str">
        <f t="shared" si="62"/>
        <v>31.12.2023 г.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79" t="str">
        <f t="shared" si="62"/>
        <v>31.12.2023 г.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79" t="str">
        <f t="shared" si="62"/>
        <v>31.12.2023 г.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7178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79" t="str">
        <f t="shared" si="62"/>
        <v>31.12.2023 г.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79" t="str">
        <f t="shared" si="62"/>
        <v>31.12.2023 г.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6111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79" t="str">
        <f t="shared" si="62"/>
        <v>31.12.2023 г.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1067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79" t="str">
        <f t="shared" si="62"/>
        <v>31.12.2023 г.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0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79" t="str">
        <f t="shared" si="62"/>
        <v>31.12.2023 г.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0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79" t="str">
        <f t="shared" si="62"/>
        <v>31.12.2023 г.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79" t="str">
        <f t="shared" si="62"/>
        <v>31.12.2023 г.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79" t="str">
        <f t="shared" si="62"/>
        <v>31.12.2023 г.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0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79" t="str">
        <f t="shared" si="62"/>
        <v>31.12.2023 г.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0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79" t="str">
        <f t="shared" si="62"/>
        <v>31.12.2023 г.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29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79" t="str">
        <f t="shared" si="62"/>
        <v>31.12.2023 г.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24270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79" t="str">
        <f t="shared" si="62"/>
        <v>31.12.2023 г.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24270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79" t="str">
        <f t="shared" si="62"/>
        <v>31.12.2023 г.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79" t="str">
        <f t="shared" si="62"/>
        <v>31.12.2023 г.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79" t="str">
        <f t="shared" si="62"/>
        <v>31.12.2023 г.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79" t="str">
        <f t="shared" si="62"/>
        <v>31.12.2023 г.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79" t="str">
        <f t="shared" si="62"/>
        <v>31.12.2023 г.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13731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79" t="str">
        <f t="shared" si="62"/>
        <v>31.12.2023 г.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13731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79" t="str">
        <f t="shared" si="62"/>
        <v>31.12.2023 г.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79" t="str">
        <f t="shared" si="62"/>
        <v>31.12.2023 г.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79" t="str">
        <f t="shared" si="62"/>
        <v>31.12.2023 г.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79" t="str">
        <f t="shared" si="62"/>
        <v>31.12.2023 г.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79" t="str">
        <f aca="true" t="shared" si="65" ref="C1104:C1167">endDate</f>
        <v>31.12.2023 г.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79" t="str">
        <f t="shared" si="65"/>
        <v>31.12.2023 г.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22000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79" t="str">
        <f t="shared" si="65"/>
        <v>31.12.2023 г.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4720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79" t="str">
        <f t="shared" si="65"/>
        <v>31.12.2023 г.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79" t="str">
        <f t="shared" si="65"/>
        <v>31.12.2023 г.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40451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79" t="str">
        <f t="shared" si="65"/>
        <v>31.12.2023 г.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79" t="str">
        <f t="shared" si="65"/>
        <v>31.12.2023 г.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79" t="str">
        <f t="shared" si="65"/>
        <v>31.12.2023 г.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79" t="str">
        <f t="shared" si="65"/>
        <v>31.12.2023 г.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79" t="str">
        <f t="shared" si="65"/>
        <v>31.12.2023 г.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79" t="str">
        <f t="shared" si="65"/>
        <v>31.12.2023 г.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79" t="str">
        <f t="shared" si="65"/>
        <v>31.12.2023 г.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79" t="str">
        <f t="shared" si="65"/>
        <v>31.12.2023 г.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79" t="str">
        <f t="shared" si="65"/>
        <v>31.12.2023 г.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79" t="str">
        <f t="shared" si="65"/>
        <v>31.12.2023 г.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79" t="str">
        <f t="shared" si="65"/>
        <v>31.12.2023 г.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79" t="str">
        <f t="shared" si="65"/>
        <v>31.12.2023 г.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79" t="str">
        <f t="shared" si="65"/>
        <v>31.12.2023 г.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79" t="str">
        <f t="shared" si="65"/>
        <v>31.12.2023 г.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79" t="str">
        <f t="shared" si="65"/>
        <v>31.12.2023 г.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79" t="str">
        <f t="shared" si="65"/>
        <v>31.12.2023 г.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79" t="str">
        <f t="shared" si="65"/>
        <v>31.12.2023 г.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79" t="str">
        <f t="shared" si="65"/>
        <v>31.12.2023 г.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79" t="str">
        <f t="shared" si="65"/>
        <v>31.12.2023 г.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79" t="str">
        <f t="shared" si="65"/>
        <v>31.12.2023 г.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79" t="str">
        <f t="shared" si="65"/>
        <v>31.12.2023 г.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79" t="str">
        <f t="shared" si="65"/>
        <v>31.12.2023 г.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79" t="str">
        <f t="shared" si="65"/>
        <v>31.12.2023 г.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79" t="str">
        <f t="shared" si="65"/>
        <v>31.12.2023 г.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79" t="str">
        <f t="shared" si="65"/>
        <v>31.12.2023 г.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79" t="str">
        <f t="shared" si="65"/>
        <v>31.12.2023 г.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79" t="str">
        <f t="shared" si="65"/>
        <v>31.12.2023 г.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79" t="str">
        <f t="shared" si="65"/>
        <v>31.12.2023 г.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40451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79" t="str">
        <f t="shared" si="65"/>
        <v>31.12.2023 г.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79" t="str">
        <f t="shared" si="65"/>
        <v>31.12.2023 г.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79" t="str">
        <f t="shared" si="65"/>
        <v>31.12.2023 г.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79" t="str">
        <f t="shared" si="65"/>
        <v>31.12.2023 г.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79" t="str">
        <f t="shared" si="65"/>
        <v>31.12.2023 г.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79" t="str">
        <f t="shared" si="65"/>
        <v>31.12.2023 г.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79" t="str">
        <f t="shared" si="65"/>
        <v>31.12.2023 г.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79" t="str">
        <f t="shared" si="65"/>
        <v>31.12.2023 г.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79" t="str">
        <f t="shared" si="65"/>
        <v>31.12.2023 г.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79" t="str">
        <f t="shared" si="65"/>
        <v>31.12.2023 г.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79" t="str">
        <f t="shared" si="65"/>
        <v>31.12.2023 г.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79" t="str">
        <f t="shared" si="65"/>
        <v>31.12.2023 г.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79" t="str">
        <f t="shared" si="65"/>
        <v>31.12.2023 г.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79" t="str">
        <f t="shared" si="65"/>
        <v>31.12.2023 г.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79" t="str">
        <f t="shared" si="65"/>
        <v>31.12.2023 г.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79" t="str">
        <f t="shared" si="65"/>
        <v>31.12.2023 г.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79" t="str">
        <f t="shared" si="65"/>
        <v>31.12.2023 г.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79" t="str">
        <f t="shared" si="65"/>
        <v>31.12.2023 г.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79" t="str">
        <f t="shared" si="65"/>
        <v>31.12.2023 г.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79" t="str">
        <f t="shared" si="65"/>
        <v>31.12.2023 г.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79" t="str">
        <f t="shared" si="65"/>
        <v>31.12.2023 г.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79" t="str">
        <f t="shared" si="65"/>
        <v>31.12.2023 г.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79" t="str">
        <f t="shared" si="65"/>
        <v>31.12.2023 г.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79" t="str">
        <f t="shared" si="65"/>
        <v>31.12.2023 г.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79" t="str">
        <f t="shared" si="65"/>
        <v>31.12.2023 г.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79" t="str">
        <f t="shared" si="65"/>
        <v>31.12.2023 г.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79" t="str">
        <f t="shared" si="65"/>
        <v>31.12.2023 г.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79" t="str">
        <f t="shared" si="65"/>
        <v>31.12.2023 г.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79" t="str">
        <f t="shared" si="65"/>
        <v>31.12.2023 г.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79" t="str">
        <f t="shared" si="65"/>
        <v>31.12.2023 г.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79" t="str">
        <f t="shared" si="65"/>
        <v>31.12.2023 г.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79" t="str">
        <f aca="true" t="shared" si="68" ref="C1168:C1195">endDate</f>
        <v>31.12.2023 г.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79" t="str">
        <f t="shared" si="68"/>
        <v>31.12.2023 г.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79" t="str">
        <f t="shared" si="68"/>
        <v>31.12.2023 г.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79" t="str">
        <f t="shared" si="68"/>
        <v>31.12.2023 г.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79" t="str">
        <f t="shared" si="68"/>
        <v>31.12.2023 г.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79" t="str">
        <f t="shared" si="68"/>
        <v>31.12.2023 г.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79" t="str">
        <f t="shared" si="68"/>
        <v>31.12.2023 г.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79" t="str">
        <f t="shared" si="68"/>
        <v>31.12.2023 г.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79" t="str">
        <f t="shared" si="68"/>
        <v>31.12.2023 г.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79" t="str">
        <f t="shared" si="68"/>
        <v>31.12.2023 г.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79" t="str">
        <f t="shared" si="68"/>
        <v>31.12.2023 г.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79" t="str">
        <f t="shared" si="68"/>
        <v>31.12.2023 г.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79" t="str">
        <f t="shared" si="68"/>
        <v>31.12.2023 г.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79" t="str">
        <f t="shared" si="68"/>
        <v>31.12.2023 г.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79" t="str">
        <f t="shared" si="68"/>
        <v>31.12.2023 г.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79" t="str">
        <f t="shared" si="68"/>
        <v>31.12.2023 г.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79" t="str">
        <f t="shared" si="68"/>
        <v>31.12.2023 г.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79" t="str">
        <f t="shared" si="68"/>
        <v>31.12.2023 г.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79" t="str">
        <f t="shared" si="68"/>
        <v>31.12.2023 г.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79" t="str">
        <f t="shared" si="68"/>
        <v>31.12.2023 г.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79" t="str">
        <f t="shared" si="68"/>
        <v>31.12.2023 г.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79" t="str">
        <f t="shared" si="68"/>
        <v>31.12.2023 г.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79" t="str">
        <f t="shared" si="68"/>
        <v>31.12.2023 г.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79" t="str">
        <f t="shared" si="68"/>
        <v>31.12.2023 г.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79" t="str">
        <f t="shared" si="68"/>
        <v>31.12.2023 г.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79" t="str">
        <f t="shared" si="68"/>
        <v>31.12.2023 г.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79" t="str">
        <f t="shared" si="68"/>
        <v>31.12.2023 г.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79" t="str">
        <f t="shared" si="68"/>
        <v>31.12.2023 г.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79" t="str">
        <f aca="true" t="shared" si="71" ref="C1197:C1228">endDate</f>
        <v>31.12.2023 г.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79" t="str">
        <f t="shared" si="71"/>
        <v>31.12.2023 г.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79" t="str">
        <f t="shared" si="71"/>
        <v>31.12.2023 г.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79" t="str">
        <f t="shared" si="71"/>
        <v>31.12.2023 г.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79" t="str">
        <f t="shared" si="71"/>
        <v>31.12.2023 г.</v>
      </c>
      <c r="D1201" s="105" t="s">
        <v>769</v>
      </c>
      <c r="E1201" s="105">
        <v>1</v>
      </c>
      <c r="F1201" s="105" t="s">
        <v>79</v>
      </c>
      <c r="H1201" s="496">
        <f>'Справка 8'!C17</f>
        <v>30500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79" t="str">
        <f t="shared" si="71"/>
        <v>31.12.2023 г.</v>
      </c>
      <c r="D1202" s="105" t="s">
        <v>770</v>
      </c>
      <c r="E1202" s="105">
        <v>1</v>
      </c>
      <c r="F1202" s="105" t="s">
        <v>761</v>
      </c>
      <c r="H1202" s="496">
        <f>'Справка 8'!C18</f>
        <v>30500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79" t="str">
        <f t="shared" si="71"/>
        <v>31.12.2023 г.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79" t="str">
        <f t="shared" si="71"/>
        <v>31.12.2023 г.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79" t="str">
        <f t="shared" si="71"/>
        <v>31.12.2023 г.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79" t="str">
        <f t="shared" si="71"/>
        <v>31.12.2023 г.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79" t="str">
        <f t="shared" si="71"/>
        <v>31.12.2023 г.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79" t="str">
        <f t="shared" si="71"/>
        <v>31.12.2023 г.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79" t="str">
        <f t="shared" si="71"/>
        <v>31.12.2023 г.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79" t="str">
        <f t="shared" si="71"/>
        <v>31.12.2023 г.</v>
      </c>
      <c r="D1210" s="105" t="s">
        <v>786</v>
      </c>
      <c r="E1210" s="105">
        <v>1</v>
      </c>
      <c r="F1210" s="105" t="s">
        <v>771</v>
      </c>
      <c r="H1210" s="496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79" t="str">
        <f t="shared" si="71"/>
        <v>31.12.2023 г.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79" t="str">
        <f t="shared" si="71"/>
        <v>31.12.2023 г.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79" t="str">
        <f t="shared" si="71"/>
        <v>31.12.2023 г.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79" t="str">
        <f t="shared" si="71"/>
        <v>31.12.2023 г.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79" t="str">
        <f t="shared" si="71"/>
        <v>31.12.2023 г.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79" t="str">
        <f t="shared" si="71"/>
        <v>31.12.2023 г.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79" t="str">
        <f t="shared" si="71"/>
        <v>31.12.2023 г.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79" t="str">
        <f t="shared" si="71"/>
        <v>31.12.2023 г.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79" t="str">
        <f t="shared" si="71"/>
        <v>31.12.2023 г.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79" t="str">
        <f t="shared" si="71"/>
        <v>31.12.2023 г.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79" t="str">
        <f t="shared" si="71"/>
        <v>31.12.2023 г.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79" t="str">
        <f t="shared" si="71"/>
        <v>31.12.2023 г.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79" t="str">
        <f t="shared" si="71"/>
        <v>31.12.2023 г.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79" t="str">
        <f t="shared" si="71"/>
        <v>31.12.2023 г.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79" t="str">
        <f t="shared" si="71"/>
        <v>31.12.2023 г.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79" t="str">
        <f t="shared" si="71"/>
        <v>31.12.2023 г.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79" t="str">
        <f t="shared" si="71"/>
        <v>31.12.2023 г.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79" t="str">
        <f t="shared" si="71"/>
        <v>31.12.2023 г.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79" t="str">
        <f aca="true" t="shared" si="74" ref="C1229:C1260">endDate</f>
        <v>31.12.2023 г.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79" t="str">
        <f t="shared" si="74"/>
        <v>31.12.2023 г.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79" t="str">
        <f t="shared" si="74"/>
        <v>31.12.2023 г.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79" t="str">
        <f t="shared" si="74"/>
        <v>31.12.2023 г.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79" t="str">
        <f t="shared" si="74"/>
        <v>31.12.2023 г.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79" t="str">
        <f t="shared" si="74"/>
        <v>31.12.2023 г.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79" t="str">
        <f t="shared" si="74"/>
        <v>31.12.2023 г.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79" t="str">
        <f t="shared" si="74"/>
        <v>31.12.2023 г.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79" t="str">
        <f t="shared" si="74"/>
        <v>31.12.2023 г.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79" t="str">
        <f t="shared" si="74"/>
        <v>31.12.2023 г.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79" t="str">
        <f t="shared" si="74"/>
        <v>31.12.2023 г.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79" t="str">
        <f t="shared" si="74"/>
        <v>31.12.2023 г.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79" t="str">
        <f t="shared" si="74"/>
        <v>31.12.2023 г.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79" t="str">
        <f t="shared" si="74"/>
        <v>31.12.2023 г.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79" t="str">
        <f t="shared" si="74"/>
        <v>31.12.2023 г.</v>
      </c>
      <c r="D1243" s="105" t="s">
        <v>769</v>
      </c>
      <c r="E1243" s="105">
        <v>4</v>
      </c>
      <c r="F1243" s="105" t="s">
        <v>79</v>
      </c>
      <c r="H1243" s="496">
        <f>'Справка 8'!F17</f>
        <v>1700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79" t="str">
        <f t="shared" si="74"/>
        <v>31.12.2023 г.</v>
      </c>
      <c r="D1244" s="105" t="s">
        <v>770</v>
      </c>
      <c r="E1244" s="105">
        <v>4</v>
      </c>
      <c r="F1244" s="105" t="s">
        <v>761</v>
      </c>
      <c r="H1244" s="496">
        <f>'Справка 8'!F18</f>
        <v>1700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79" t="str">
        <f t="shared" si="74"/>
        <v>31.12.2023 г.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79" t="str">
        <f t="shared" si="74"/>
        <v>31.12.2023 г.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79" t="str">
        <f t="shared" si="74"/>
        <v>31.12.2023 г.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79" t="str">
        <f t="shared" si="74"/>
        <v>31.12.2023 г.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79" t="str">
        <f t="shared" si="74"/>
        <v>31.12.2023 г.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79" t="str">
        <f t="shared" si="74"/>
        <v>31.12.2023 г.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79" t="str">
        <f t="shared" si="74"/>
        <v>31.12.2023 г.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79" t="str">
        <f t="shared" si="74"/>
        <v>31.12.2023 г.</v>
      </c>
      <c r="D1252" s="105" t="s">
        <v>786</v>
      </c>
      <c r="E1252" s="105">
        <v>4</v>
      </c>
      <c r="F1252" s="105" t="s">
        <v>771</v>
      </c>
      <c r="H1252" s="496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79" t="str">
        <f t="shared" si="74"/>
        <v>31.12.2023 г.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79" t="str">
        <f t="shared" si="74"/>
        <v>31.12.2023 г.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79" t="str">
        <f t="shared" si="74"/>
        <v>31.12.2023 г.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79" t="str">
        <f t="shared" si="74"/>
        <v>31.12.2023 г.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79" t="str">
        <f t="shared" si="74"/>
        <v>31.12.2023 г.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79" t="str">
        <f t="shared" si="74"/>
        <v>31.12.2023 г.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79" t="str">
        <f t="shared" si="74"/>
        <v>31.12.2023 г.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79" t="str">
        <f t="shared" si="74"/>
        <v>31.12.2023 г.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79" t="str">
        <f aca="true" t="shared" si="77" ref="C1261:C1294">endDate</f>
        <v>31.12.2023 г.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79" t="str">
        <f t="shared" si="77"/>
        <v>31.12.2023 г.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79" t="str">
        <f t="shared" si="77"/>
        <v>31.12.2023 г.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79" t="str">
        <f t="shared" si="77"/>
        <v>31.12.2023 г.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79" t="str">
        <f t="shared" si="77"/>
        <v>31.12.2023 г.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79" t="str">
        <f t="shared" si="77"/>
        <v>31.12.2023 г.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79" t="str">
        <f t="shared" si="77"/>
        <v>31.12.2023 г.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79" t="str">
        <f t="shared" si="77"/>
        <v>31.12.2023 г.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79" t="str">
        <f t="shared" si="77"/>
        <v>31.12.2023 г.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79" t="str">
        <f t="shared" si="77"/>
        <v>31.12.2023 г.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79" t="str">
        <f t="shared" si="77"/>
        <v>31.12.2023 г.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79" t="str">
        <f t="shared" si="77"/>
        <v>31.12.2023 г.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79" t="str">
        <f t="shared" si="77"/>
        <v>31.12.2023 г.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79" t="str">
        <f t="shared" si="77"/>
        <v>31.12.2023 г.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79" t="str">
        <f t="shared" si="77"/>
        <v>31.12.2023 г.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79" t="str">
        <f t="shared" si="77"/>
        <v>31.12.2023 г.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79" t="str">
        <f t="shared" si="77"/>
        <v>31.12.2023 г.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79" t="str">
        <f t="shared" si="77"/>
        <v>31.12.2023 г.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79" t="str">
        <f t="shared" si="77"/>
        <v>31.12.2023 г.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79" t="str">
        <f t="shared" si="77"/>
        <v>31.12.2023 г.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79" t="str">
        <f t="shared" si="77"/>
        <v>31.12.2023 г.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79" t="str">
        <f t="shared" si="77"/>
        <v>31.12.2023 г.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79" t="str">
        <f t="shared" si="77"/>
        <v>31.12.2023 г.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79" t="str">
        <f t="shared" si="77"/>
        <v>31.12.2023 г.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79" t="str">
        <f t="shared" si="77"/>
        <v>31.12.2023 г.</v>
      </c>
      <c r="D1285" s="105" t="s">
        <v>769</v>
      </c>
      <c r="E1285" s="105">
        <v>7</v>
      </c>
      <c r="F1285" s="105" t="s">
        <v>79</v>
      </c>
      <c r="H1285" s="496">
        <f>'Справка 8'!I17</f>
        <v>1700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79" t="str">
        <f t="shared" si="77"/>
        <v>31.12.2023 г.</v>
      </c>
      <c r="D1286" s="105" t="s">
        <v>770</v>
      </c>
      <c r="E1286" s="105">
        <v>7</v>
      </c>
      <c r="F1286" s="105" t="s">
        <v>761</v>
      </c>
      <c r="H1286" s="496">
        <f>'Справка 8'!I18</f>
        <v>1700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79" t="str">
        <f t="shared" si="77"/>
        <v>31.12.2023 г.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79" t="str">
        <f t="shared" si="77"/>
        <v>31.12.2023 г.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79" t="str">
        <f t="shared" si="77"/>
        <v>31.12.2023 г.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79" t="str">
        <f t="shared" si="77"/>
        <v>31.12.2023 г.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79" t="str">
        <f t="shared" si="77"/>
        <v>31.12.2023 г.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79" t="str">
        <f t="shared" si="77"/>
        <v>31.12.2023 г.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79" t="str">
        <f t="shared" si="77"/>
        <v>31.12.2023 г.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79" t="str">
        <f t="shared" si="77"/>
        <v>31.12.2023 г.</v>
      </c>
      <c r="D1294" s="105" t="s">
        <v>786</v>
      </c>
      <c r="E1294" s="105">
        <v>7</v>
      </c>
      <c r="F1294" s="105" t="s">
        <v>771</v>
      </c>
      <c r="H1294" s="496">
        <f>'Справка 8'!I27</f>
        <v>0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79" t="str">
        <f aca="true" t="shared" si="80" ref="C1296:C1335">endDate</f>
        <v>31.12.2023 г.</v>
      </c>
      <c r="D1296" s="105" t="s">
        <v>793</v>
      </c>
      <c r="E1296" s="105">
        <v>1</v>
      </c>
      <c r="F1296" s="105" t="s">
        <v>792</v>
      </c>
      <c r="H1296" s="496">
        <f>'Справка 5'!C27</f>
        <v>1700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79" t="str">
        <f t="shared" si="80"/>
        <v>31.12.2023 г.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79" t="str">
        <f t="shared" si="80"/>
        <v>31.12.2023 г.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79" t="str">
        <f t="shared" si="80"/>
        <v>31.12.2023 г.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79" t="str">
        <f t="shared" si="80"/>
        <v>31.12.2023 г.</v>
      </c>
      <c r="D1300" s="105" t="s">
        <v>802</v>
      </c>
      <c r="E1300" s="105">
        <v>1</v>
      </c>
      <c r="F1300" s="105" t="s">
        <v>791</v>
      </c>
      <c r="H1300" s="496">
        <f>'Справка 5'!C79</f>
        <v>1700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79" t="str">
        <f t="shared" si="80"/>
        <v>31.12.2023 г.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79" t="str">
        <f t="shared" si="80"/>
        <v>31.12.2023 г.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79" t="str">
        <f t="shared" si="80"/>
        <v>31.12.2023 г.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79" t="str">
        <f t="shared" si="80"/>
        <v>31.12.2023 г.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79" t="str">
        <f t="shared" si="80"/>
        <v>31.12.2023 г.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79" t="str">
        <f t="shared" si="80"/>
        <v>31.12.2023 г.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79" t="str">
        <f t="shared" si="80"/>
        <v>31.12.2023 г.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79" t="str">
        <f t="shared" si="80"/>
        <v>31.12.2023 г.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79" t="str">
        <f t="shared" si="80"/>
        <v>31.12.2023 г.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79" t="str">
        <f t="shared" si="80"/>
        <v>31.12.2023 г.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79" t="str">
        <f t="shared" si="80"/>
        <v>31.12.2023 г.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79" t="str">
        <f t="shared" si="80"/>
        <v>31.12.2023 г.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79" t="str">
        <f t="shared" si="80"/>
        <v>31.12.2023 г.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79" t="str">
        <f t="shared" si="80"/>
        <v>31.12.2023 г.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79" t="str">
        <f t="shared" si="80"/>
        <v>31.12.2023 г.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79" t="str">
        <f t="shared" si="80"/>
        <v>31.12.2023 г.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79" t="str">
        <f t="shared" si="80"/>
        <v>31.12.2023 г.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79" t="str">
        <f t="shared" si="80"/>
        <v>31.12.2023 г.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79" t="str">
        <f t="shared" si="80"/>
        <v>31.12.2023 г.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79" t="str">
        <f t="shared" si="80"/>
        <v>31.12.2023 г.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79" t="str">
        <f t="shared" si="80"/>
        <v>31.12.2023 г.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79" t="str">
        <f t="shared" si="80"/>
        <v>31.12.2023 г.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79" t="str">
        <f t="shared" si="80"/>
        <v>31.12.2023 г.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79" t="str">
        <f t="shared" si="80"/>
        <v>31.12.2023 г.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79" t="str">
        <f t="shared" si="80"/>
        <v>31.12.2023 г.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79" t="str">
        <f t="shared" si="80"/>
        <v>31.12.2023 г.</v>
      </c>
      <c r="D1326" s="105" t="s">
        <v>793</v>
      </c>
      <c r="E1326" s="105">
        <v>4</v>
      </c>
      <c r="F1326" s="105" t="s">
        <v>792</v>
      </c>
      <c r="H1326" s="496">
        <f>'Справка 5'!F27</f>
        <v>1700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79" t="str">
        <f t="shared" si="80"/>
        <v>31.12.2023 г.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79" t="str">
        <f t="shared" si="80"/>
        <v>31.12.2023 г.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79" t="str">
        <f t="shared" si="80"/>
        <v>31.12.2023 г.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79" t="str">
        <f t="shared" si="80"/>
        <v>31.12.2023 г.</v>
      </c>
      <c r="D1330" s="105" t="s">
        <v>802</v>
      </c>
      <c r="E1330" s="105">
        <v>4</v>
      </c>
      <c r="F1330" s="105" t="s">
        <v>791</v>
      </c>
      <c r="H1330" s="496">
        <f>'Справка 5'!F79</f>
        <v>1700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79" t="str">
        <f t="shared" si="80"/>
        <v>31.12.2023 г.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79" t="str">
        <f t="shared" si="80"/>
        <v>31.12.2023 г.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79" t="str">
        <f t="shared" si="80"/>
        <v>31.12.2023 г.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79" t="str">
        <f t="shared" si="80"/>
        <v>31.12.2023 г.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79" t="str">
        <f t="shared" si="80"/>
        <v>31.12.2023 г.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21" activeCellId="1" sqref="C46 C2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7">
        <f>G12+G15+G16+G17</f>
        <v>650</v>
      </c>
      <c r="H18" s="608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>
        <v>61451</v>
      </c>
      <c r="D21" s="474">
        <v>35732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844</v>
      </c>
      <c r="H22" s="612">
        <f>SUM(H23:H25)</f>
        <v>844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5">
        <f>G20+G21+G22</f>
        <v>844</v>
      </c>
      <c r="H26" s="596">
        <f>H20+H21+H22</f>
        <v>844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13346</v>
      </c>
      <c r="H28" s="594">
        <f>SUM(H29:H31)</f>
        <v>12500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13346</v>
      </c>
      <c r="H29" s="197">
        <v>12500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1584</v>
      </c>
      <c r="H32" s="197">
        <v>846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14930</v>
      </c>
      <c r="H34" s="596">
        <f>H28+H32+H33</f>
        <v>13346</v>
      </c>
    </row>
    <row r="35" spans="1:8" ht="15.75">
      <c r="A35" s="89" t="s">
        <v>106</v>
      </c>
      <c r="B35" s="94" t="s">
        <v>107</v>
      </c>
      <c r="C35" s="593">
        <f>SUM(C36:C39)</f>
        <v>1700</v>
      </c>
      <c r="D35" s="594">
        <f>SUM(D36:D39)</f>
        <v>0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1700</v>
      </c>
      <c r="D36" s="196"/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7">
        <f>G26+G18+G34</f>
        <v>16424</v>
      </c>
      <c r="H37" s="598">
        <f>H26+H18+H34</f>
        <v>14840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13731</v>
      </c>
      <c r="H45" s="197">
        <v>18269</v>
      </c>
    </row>
    <row r="46" spans="1:13" ht="15.75">
      <c r="A46" s="471" t="s">
        <v>137</v>
      </c>
      <c r="B46" s="96" t="s">
        <v>138</v>
      </c>
      <c r="C46" s="595">
        <f>C35+C40+C45</f>
        <v>1700</v>
      </c>
      <c r="D46" s="596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22000</v>
      </c>
      <c r="H48" s="197">
        <v>1956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4720</v>
      </c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40451</v>
      </c>
      <c r="H50" s="594">
        <f>SUM(H44:H49)</f>
        <v>20225</v>
      </c>
    </row>
    <row r="51" spans="1:8" ht="15.75">
      <c r="A51" s="89" t="s">
        <v>79</v>
      </c>
      <c r="B51" s="91" t="s">
        <v>155</v>
      </c>
      <c r="C51" s="197">
        <v>5016</v>
      </c>
      <c r="D51" s="196">
        <v>903</v>
      </c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5016</v>
      </c>
      <c r="D52" s="596">
        <f>SUM(D48:D51)</f>
        <v>903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9">
        <f>C20+C21+C22+C28+C33+C46+C52+C54+C55</f>
        <v>68167</v>
      </c>
      <c r="D56" s="600">
        <f>D20+D21+D22+D28+D33+D46+D52+D54+D55</f>
        <v>36635</v>
      </c>
      <c r="E56" s="100" t="s">
        <v>850</v>
      </c>
      <c r="F56" s="99" t="s">
        <v>172</v>
      </c>
      <c r="G56" s="597">
        <f>G50+G52+G53+G54+G55</f>
        <v>40451</v>
      </c>
      <c r="H56" s="598">
        <f>H50+H52+H53+H54+H55</f>
        <v>20225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>
        <v>14606</v>
      </c>
      <c r="H59" s="197">
        <v>11385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1956+501</f>
        <v>2457</v>
      </c>
      <c r="H60" s="197">
        <f>1956+60</f>
        <v>2016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7178</v>
      </c>
      <c r="H61" s="594">
        <f>SUM(H62:H68)</f>
        <v>927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6111</v>
      </c>
      <c r="H64" s="197">
        <v>244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0</v>
      </c>
      <c r="D65" s="596">
        <f>SUM(D59:D64)</f>
        <v>0</v>
      </c>
      <c r="E65" s="89" t="s">
        <v>201</v>
      </c>
      <c r="F65" s="93" t="s">
        <v>202</v>
      </c>
      <c r="G65" s="197">
        <v>1067</v>
      </c>
      <c r="H65" s="197">
        <v>531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7">
        <f>24+128</f>
        <v>152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29</v>
      </c>
      <c r="H69" s="197">
        <f>8+9</f>
        <v>17</v>
      </c>
    </row>
    <row r="70" spans="1:8" ht="15.75">
      <c r="A70" s="89" t="s">
        <v>214</v>
      </c>
      <c r="B70" s="91" t="s">
        <v>215</v>
      </c>
      <c r="C70" s="197">
        <f>6746+3845</f>
        <v>10591</v>
      </c>
      <c r="D70" s="196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2" t="s">
        <v>47</v>
      </c>
      <c r="F71" s="95" t="s">
        <v>223</v>
      </c>
      <c r="G71" s="595">
        <f>G59+G60+G61+G69+G70</f>
        <v>24270</v>
      </c>
      <c r="H71" s="596">
        <f>H59+H60+H61+H69+H70</f>
        <v>14345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>
        <v>10</v>
      </c>
      <c r="D73" s="196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6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23</v>
      </c>
      <c r="D75" s="197">
        <f>3+1140-3</f>
        <v>1140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10624</v>
      </c>
      <c r="D76" s="596">
        <f>SUM(D68:D75)</f>
        <v>1140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24270</v>
      </c>
      <c r="H79" s="598">
        <f>H71+H73+H75+H77</f>
        <v>14345</v>
      </c>
    </row>
    <row r="80" spans="1:8" ht="15.75">
      <c r="A80" s="89" t="s">
        <v>239</v>
      </c>
      <c r="B80" s="91" t="s">
        <v>240</v>
      </c>
      <c r="C80" s="197"/>
      <c r="D80" s="196"/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>
        <v>1879</v>
      </c>
      <c r="D83" s="197">
        <v>11462</v>
      </c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1879</v>
      </c>
      <c r="D85" s="596">
        <f>D84+D83+D79</f>
        <v>11462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474</v>
      </c>
      <c r="D89" s="197">
        <v>172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475</v>
      </c>
      <c r="D92" s="596">
        <f>SUM(D88:D91)</f>
        <v>173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12978</v>
      </c>
      <c r="D94" s="600">
        <f>D65+D76+D85+D92+D93</f>
        <v>12775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81145</v>
      </c>
      <c r="D95" s="602">
        <f>D94+D56</f>
        <v>49410</v>
      </c>
      <c r="E95" s="229" t="s">
        <v>941</v>
      </c>
      <c r="F95" s="487" t="s">
        <v>268</v>
      </c>
      <c r="G95" s="601">
        <f>G37+G40+G56+G79</f>
        <v>81145</v>
      </c>
      <c r="H95" s="602">
        <f>H37+H40+H56+H79</f>
        <v>49410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1" t="s">
        <v>975</v>
      </c>
      <c r="B98" s="704" t="str">
        <f>pdeReportingDate</f>
        <v>12.03.2024 г.</v>
      </c>
      <c r="C98" s="704"/>
      <c r="D98" s="704"/>
      <c r="E98" s="704"/>
      <c r="F98" s="704"/>
      <c r="G98" s="704"/>
      <c r="H98" s="704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5" t="str">
        <f>authorName</f>
        <v>Сателит Х АД - Станислав Арсов</v>
      </c>
      <c r="C100" s="705"/>
      <c r="D100" s="705"/>
      <c r="E100" s="705"/>
      <c r="F100" s="705"/>
      <c r="G100" s="705"/>
      <c r="H100" s="705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3"/>
      <c r="B103" s="703" t="s">
        <v>977</v>
      </c>
      <c r="C103" s="703"/>
      <c r="D103" s="703"/>
      <c r="E103" s="703"/>
      <c r="M103" s="98"/>
    </row>
    <row r="104" spans="1:5" ht="21.75" customHeight="1">
      <c r="A104" s="693"/>
      <c r="B104" s="703" t="s">
        <v>977</v>
      </c>
      <c r="C104" s="703"/>
      <c r="D104" s="703"/>
      <c r="E104" s="703"/>
    </row>
    <row r="105" spans="1:13" ht="21.75" customHeight="1">
      <c r="A105" s="693"/>
      <c r="B105" s="703" t="s">
        <v>977</v>
      </c>
      <c r="C105" s="703"/>
      <c r="D105" s="703"/>
      <c r="E105" s="703"/>
      <c r="M105" s="98"/>
    </row>
    <row r="106" spans="1:5" ht="21.75" customHeight="1">
      <c r="A106" s="693"/>
      <c r="B106" s="703" t="s">
        <v>977</v>
      </c>
      <c r="C106" s="703"/>
      <c r="D106" s="703"/>
      <c r="E106" s="703"/>
    </row>
    <row r="107" spans="1:13" ht="21.75" customHeight="1">
      <c r="A107" s="693"/>
      <c r="B107" s="703"/>
      <c r="C107" s="703"/>
      <c r="D107" s="703"/>
      <c r="E107" s="703"/>
      <c r="M107" s="98"/>
    </row>
    <row r="108" spans="1:5" ht="21.75" customHeight="1">
      <c r="A108" s="693"/>
      <c r="B108" s="703"/>
      <c r="C108" s="703"/>
      <c r="D108" s="703"/>
      <c r="E108" s="703"/>
    </row>
    <row r="109" spans="1:13" ht="21.75" customHeight="1">
      <c r="A109" s="693"/>
      <c r="B109" s="703"/>
      <c r="C109" s="703"/>
      <c r="D109" s="703"/>
      <c r="E109" s="703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17" sqref="C17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/>
      <c r="D12" s="314"/>
      <c r="E12" s="194" t="s">
        <v>277</v>
      </c>
      <c r="F12" s="240" t="s">
        <v>278</v>
      </c>
      <c r="G12" s="314"/>
      <c r="H12" s="314"/>
    </row>
    <row r="13" spans="1:8" ht="15.75">
      <c r="A13" s="194" t="s">
        <v>279</v>
      </c>
      <c r="B13" s="190" t="s">
        <v>280</v>
      </c>
      <c r="C13" s="314">
        <v>340</v>
      </c>
      <c r="D13" s="314">
        <v>263</v>
      </c>
      <c r="E13" s="194" t="s">
        <v>281</v>
      </c>
      <c r="F13" s="240" t="s">
        <v>282</v>
      </c>
      <c r="G13" s="314"/>
      <c r="H13" s="314"/>
    </row>
    <row r="14" spans="1:8" ht="15.75">
      <c r="A14" s="194" t="s">
        <v>283</v>
      </c>
      <c r="B14" s="190" t="s">
        <v>284</v>
      </c>
      <c r="C14" s="314"/>
      <c r="D14" s="314"/>
      <c r="E14" s="245" t="s">
        <v>285</v>
      </c>
      <c r="F14" s="240" t="s">
        <v>286</v>
      </c>
      <c r="G14" s="314">
        <v>1130</v>
      </c>
      <c r="H14" s="314">
        <v>1102</v>
      </c>
    </row>
    <row r="15" spans="1:8" ht="15.75">
      <c r="A15" s="194" t="s">
        <v>287</v>
      </c>
      <c r="B15" s="190" t="s">
        <v>288</v>
      </c>
      <c r="C15" s="314">
        <v>41</v>
      </c>
      <c r="D15" s="314">
        <v>62</v>
      </c>
      <c r="E15" s="245" t="s">
        <v>79</v>
      </c>
      <c r="F15" s="240" t="s">
        <v>289</v>
      </c>
      <c r="G15" s="314">
        <f>670+2321</f>
        <v>2991</v>
      </c>
      <c r="H15" s="314">
        <f>212+43+1144+215</f>
        <v>1614</v>
      </c>
    </row>
    <row r="16" spans="1:8" ht="15.75">
      <c r="A16" s="194" t="s">
        <v>290</v>
      </c>
      <c r="B16" s="190" t="s">
        <v>291</v>
      </c>
      <c r="C16" s="314">
        <v>5</v>
      </c>
      <c r="D16" s="314">
        <v>5</v>
      </c>
      <c r="E16" s="236" t="s">
        <v>52</v>
      </c>
      <c r="F16" s="264" t="s">
        <v>292</v>
      </c>
      <c r="G16" s="626">
        <f>SUM(G12:G15)</f>
        <v>4121</v>
      </c>
      <c r="H16" s="627">
        <f>SUM(H12:H15)</f>
        <v>2716</v>
      </c>
    </row>
    <row r="17" spans="1:8" ht="31.5">
      <c r="A17" s="194" t="s">
        <v>293</v>
      </c>
      <c r="B17" s="190" t="s">
        <v>294</v>
      </c>
      <c r="C17" s="314"/>
      <c r="D17" s="314">
        <v>200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37"/>
      <c r="H18" s="638"/>
    </row>
    <row r="19" spans="1:8" ht="15.75">
      <c r="A19" s="194" t="s">
        <v>299</v>
      </c>
      <c r="B19" s="190" t="s">
        <v>300</v>
      </c>
      <c r="C19" s="314">
        <f>275+210</f>
        <v>485</v>
      </c>
      <c r="D19" s="314">
        <f>248+17</f>
        <v>265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871</v>
      </c>
      <c r="D22" s="627">
        <f>SUM(D12:D18)+D19</f>
        <v>795</v>
      </c>
      <c r="E22" s="194" t="s">
        <v>309</v>
      </c>
      <c r="F22" s="237" t="s">
        <v>310</v>
      </c>
      <c r="G22" s="314"/>
      <c r="H22" s="315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5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5"/>
    </row>
    <row r="25" spans="1:8" ht="31.5">
      <c r="A25" s="194" t="s">
        <v>316</v>
      </c>
      <c r="B25" s="237" t="s">
        <v>317</v>
      </c>
      <c r="C25" s="314">
        <v>1611</v>
      </c>
      <c r="D25" s="314">
        <v>979</v>
      </c>
      <c r="E25" s="194" t="s">
        <v>318</v>
      </c>
      <c r="F25" s="237" t="s">
        <v>319</v>
      </c>
      <c r="G25" s="314"/>
      <c r="H25" s="315"/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/>
      <c r="H26" s="315"/>
    </row>
    <row r="27" spans="1:8" ht="31.5">
      <c r="A27" s="194" t="s">
        <v>324</v>
      </c>
      <c r="B27" s="237" t="s">
        <v>325</v>
      </c>
      <c r="C27" s="314">
        <v>2</v>
      </c>
      <c r="D27" s="314">
        <v>1</v>
      </c>
      <c r="E27" s="236" t="s">
        <v>104</v>
      </c>
      <c r="F27" s="238" t="s">
        <v>326</v>
      </c>
      <c r="G27" s="626">
        <f>SUM(G22:G26)</f>
        <v>0</v>
      </c>
      <c r="H27" s="627">
        <f>SUM(H22:H26)</f>
        <v>0</v>
      </c>
    </row>
    <row r="28" spans="1:8" ht="15.75">
      <c r="A28" s="194" t="s">
        <v>79</v>
      </c>
      <c r="B28" s="237" t="s">
        <v>327</v>
      </c>
      <c r="C28" s="314">
        <v>53</v>
      </c>
      <c r="D28" s="314">
        <v>95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1666</v>
      </c>
      <c r="D29" s="627">
        <f>SUM(D25:D28)</f>
        <v>1075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2537</v>
      </c>
      <c r="D31" s="633">
        <f>D29+D22</f>
        <v>1870</v>
      </c>
      <c r="E31" s="251" t="s">
        <v>824</v>
      </c>
      <c r="F31" s="266" t="s">
        <v>331</v>
      </c>
      <c r="G31" s="253">
        <f>G16+G18+G27</f>
        <v>4121</v>
      </c>
      <c r="H31" s="254">
        <f>H16+H18+H27</f>
        <v>2716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1584</v>
      </c>
      <c r="D33" s="244">
        <f>IF((H31-D31)&gt;0,H31-D31,0)</f>
        <v>846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2537</v>
      </c>
      <c r="D36" s="635">
        <f>D31-D34+D35</f>
        <v>1870</v>
      </c>
      <c r="E36" s="262" t="s">
        <v>346</v>
      </c>
      <c r="F36" s="256" t="s">
        <v>347</v>
      </c>
      <c r="G36" s="267">
        <f>G35-G34+G31</f>
        <v>4121</v>
      </c>
      <c r="H36" s="268">
        <f>H35-H34+H31</f>
        <v>2716</v>
      </c>
    </row>
    <row r="37" spans="1:8" ht="15.75">
      <c r="A37" s="261" t="s">
        <v>348</v>
      </c>
      <c r="B37" s="231" t="s">
        <v>349</v>
      </c>
      <c r="C37" s="632">
        <f>IF((G36-C36)&gt;0,G36-C36,0)</f>
        <v>1584</v>
      </c>
      <c r="D37" s="633">
        <f>IF((H36-D36)&gt;0,H36-D36,0)</f>
        <v>846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5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1584</v>
      </c>
      <c r="D42" s="244">
        <f>+IF((H36-D36-D38)&gt;0,H36-D36-D38,0)</f>
        <v>846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1584</v>
      </c>
      <c r="D44" s="268">
        <f>IF(H42=0,IF(D42-D43&gt;0,D42-D43+H43,0),IF(H42-H43&lt;0,H43-H42+D42,0))</f>
        <v>846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4121</v>
      </c>
      <c r="D45" s="629">
        <f>D36+D38+D42</f>
        <v>2716</v>
      </c>
      <c r="E45" s="270" t="s">
        <v>373</v>
      </c>
      <c r="F45" s="272" t="s">
        <v>374</v>
      </c>
      <c r="G45" s="628">
        <f>G42+G36</f>
        <v>4121</v>
      </c>
      <c r="H45" s="629">
        <f>H42+H36</f>
        <v>2716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7" t="s">
        <v>976</v>
      </c>
      <c r="B47" s="707"/>
      <c r="C47" s="707"/>
      <c r="D47" s="707"/>
      <c r="E47" s="707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1" t="s">
        <v>975</v>
      </c>
      <c r="B50" s="704" t="str">
        <f>pdeReportingDate</f>
        <v>12.03.2024 г.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5" t="str">
        <f>authorName</f>
        <v>Сателит Х АД - Станислав Арсов</v>
      </c>
      <c r="C52" s="705"/>
      <c r="D52" s="705"/>
      <c r="E52" s="705"/>
      <c r="F52" s="705"/>
      <c r="G52" s="705"/>
      <c r="H52" s="705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3"/>
      <c r="B55" s="703" t="s">
        <v>977</v>
      </c>
      <c r="C55" s="703"/>
      <c r="D55" s="703"/>
      <c r="E55" s="703"/>
      <c r="F55" s="572"/>
      <c r="G55" s="45"/>
      <c r="H55" s="42"/>
    </row>
    <row r="56" spans="1:8" ht="15.75" customHeight="1">
      <c r="A56" s="693"/>
      <c r="B56" s="703" t="s">
        <v>977</v>
      </c>
      <c r="C56" s="703"/>
      <c r="D56" s="703"/>
      <c r="E56" s="703"/>
      <c r="F56" s="572"/>
      <c r="G56" s="45"/>
      <c r="H56" s="42"/>
    </row>
    <row r="57" spans="1:8" ht="15.75" customHeight="1">
      <c r="A57" s="693"/>
      <c r="B57" s="703" t="s">
        <v>977</v>
      </c>
      <c r="C57" s="703"/>
      <c r="D57" s="703"/>
      <c r="E57" s="703"/>
      <c r="F57" s="572"/>
      <c r="G57" s="45"/>
      <c r="H57" s="42"/>
    </row>
    <row r="58" spans="1:8" ht="15.75" customHeight="1">
      <c r="A58" s="693"/>
      <c r="B58" s="703" t="s">
        <v>977</v>
      </c>
      <c r="C58" s="703"/>
      <c r="D58" s="703"/>
      <c r="E58" s="703"/>
      <c r="F58" s="572"/>
      <c r="G58" s="45"/>
      <c r="H58" s="42"/>
    </row>
    <row r="59" spans="1:8" ht="15.75">
      <c r="A59" s="693"/>
      <c r="B59" s="703"/>
      <c r="C59" s="703"/>
      <c r="D59" s="703"/>
      <c r="E59" s="703"/>
      <c r="F59" s="572"/>
      <c r="G59" s="45"/>
      <c r="H59" s="42"/>
    </row>
    <row r="60" spans="1:8" ht="15.75">
      <c r="A60" s="693"/>
      <c r="B60" s="703"/>
      <c r="C60" s="703"/>
      <c r="D60" s="703"/>
      <c r="E60" s="703"/>
      <c r="F60" s="572"/>
      <c r="G60" s="45"/>
      <c r="H60" s="42"/>
    </row>
    <row r="61" spans="1:8" ht="15.75">
      <c r="A61" s="693"/>
      <c r="B61" s="703"/>
      <c r="C61" s="703"/>
      <c r="D61" s="703"/>
      <c r="E61" s="703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31.12.2023 г.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1405</v>
      </c>
      <c r="D11" s="197">
        <v>1370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-384</v>
      </c>
      <c r="D12" s="197">
        <v>-245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-46</v>
      </c>
      <c r="D14" s="197">
        <v>-66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724-146</f>
        <v>578</v>
      </c>
      <c r="D15" s="197">
        <f>5-4421</f>
        <v>-4416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-2</v>
      </c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-523</f>
        <v>-523</v>
      </c>
      <c r="D20" s="197">
        <f>153-644</f>
        <v>-491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1028</v>
      </c>
      <c r="D21" s="657">
        <f>SUM(D11:D20)</f>
        <v>-3848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-8032</v>
      </c>
      <c r="D23" s="197">
        <v>-5097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536</v>
      </c>
      <c r="D24" s="197">
        <v>9210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f>-5545</f>
        <v>-5545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f>7329-12500</f>
        <v>-5171</v>
      </c>
      <c r="D32" s="197">
        <f>1077-2154</f>
        <v>-1077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-18212</v>
      </c>
      <c r="D33" s="657">
        <f>SUM(D23:D32)</f>
        <v>3036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f>22000</f>
        <v>22000</v>
      </c>
      <c r="D37" s="197">
        <v>5607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-3274</v>
      </c>
      <c r="D38" s="197">
        <v>-7798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-1168</v>
      </c>
      <c r="D40" s="197">
        <v>-1032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-72</v>
      </c>
      <c r="D42" s="197">
        <v>-97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17486</v>
      </c>
      <c r="D43" s="659">
        <f>SUM(D35:D42)</f>
        <v>-3320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302</v>
      </c>
      <c r="D44" s="306">
        <f>D43+D33+D21</f>
        <v>-4132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173</v>
      </c>
      <c r="D45" s="307">
        <v>4305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475</v>
      </c>
      <c r="D46" s="309">
        <f>D45+D44</f>
        <v>173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v>475</v>
      </c>
      <c r="D47" s="297">
        <v>173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8" t="s">
        <v>972</v>
      </c>
      <c r="B51" s="708"/>
      <c r="C51" s="708"/>
      <c r="D51" s="708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704" t="str">
        <f>pdeReportingDate</f>
        <v>12.03.2024 г.</v>
      </c>
      <c r="C54" s="704"/>
      <c r="D54" s="704"/>
      <c r="E54" s="704"/>
      <c r="F54" s="694"/>
      <c r="G54" s="694"/>
      <c r="H54" s="694"/>
      <c r="M54" s="98"/>
    </row>
    <row r="55" spans="1:13" s="42" customFormat="1" ht="15.75">
      <c r="A55" s="691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2" t="s">
        <v>8</v>
      </c>
      <c r="B56" s="705" t="str">
        <f>authorName</f>
        <v>Сателит Х АД - Станислав Арсов</v>
      </c>
      <c r="C56" s="705"/>
      <c r="D56" s="705"/>
      <c r="E56" s="705"/>
      <c r="F56" s="80"/>
      <c r="G56" s="80"/>
      <c r="H56" s="80"/>
    </row>
    <row r="57" spans="1:8" s="42" customFormat="1" ht="15.75">
      <c r="A57" s="692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2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>
      <c r="A59" s="693"/>
      <c r="B59" s="703" t="s">
        <v>977</v>
      </c>
      <c r="C59" s="703"/>
      <c r="D59" s="703"/>
      <c r="E59" s="703"/>
      <c r="F59" s="572"/>
      <c r="G59" s="45"/>
      <c r="H59" s="42"/>
    </row>
    <row r="60" spans="1:8" ht="15.75">
      <c r="A60" s="693"/>
      <c r="B60" s="703" t="s">
        <v>977</v>
      </c>
      <c r="C60" s="703"/>
      <c r="D60" s="703"/>
      <c r="E60" s="703"/>
      <c r="F60" s="572"/>
      <c r="G60" s="45"/>
      <c r="H60" s="42"/>
    </row>
    <row r="61" spans="1:8" ht="15.75">
      <c r="A61" s="693"/>
      <c r="B61" s="703" t="s">
        <v>977</v>
      </c>
      <c r="C61" s="703"/>
      <c r="D61" s="703"/>
      <c r="E61" s="703"/>
      <c r="F61" s="572"/>
      <c r="G61" s="45"/>
      <c r="H61" s="42"/>
    </row>
    <row r="62" spans="1:8" ht="15.75">
      <c r="A62" s="693"/>
      <c r="B62" s="703" t="s">
        <v>977</v>
      </c>
      <c r="C62" s="703"/>
      <c r="D62" s="703"/>
      <c r="E62" s="703"/>
      <c r="F62" s="572"/>
      <c r="G62" s="45"/>
      <c r="H62" s="42"/>
    </row>
    <row r="63" spans="1:8" ht="15.75">
      <c r="A63" s="693"/>
      <c r="B63" s="703"/>
      <c r="C63" s="703"/>
      <c r="D63" s="703"/>
      <c r="E63" s="703"/>
      <c r="F63" s="572"/>
      <c r="G63" s="45"/>
      <c r="H63" s="42"/>
    </row>
    <row r="64" spans="1:8" ht="15.75">
      <c r="A64" s="693"/>
      <c r="B64" s="703"/>
      <c r="C64" s="703"/>
      <c r="D64" s="703"/>
      <c r="E64" s="703"/>
      <c r="F64" s="572"/>
      <c r="G64" s="45"/>
      <c r="H64" s="42"/>
    </row>
    <row r="65" spans="1:8" ht="15.75">
      <c r="A65" s="693"/>
      <c r="B65" s="703"/>
      <c r="C65" s="703"/>
      <c r="D65" s="703"/>
      <c r="E65" s="703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25" sqref="E25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31.12.2023 г.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09" t="s">
        <v>453</v>
      </c>
      <c r="B8" s="712" t="s">
        <v>454</v>
      </c>
      <c r="C8" s="715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15" t="s">
        <v>460</v>
      </c>
      <c r="L8" s="715" t="s">
        <v>461</v>
      </c>
      <c r="M8" s="529"/>
      <c r="N8" s="530"/>
    </row>
    <row r="9" spans="1:14" s="531" customFormat="1" ht="31.5">
      <c r="A9" s="710"/>
      <c r="B9" s="713"/>
      <c r="C9" s="716"/>
      <c r="D9" s="718" t="s">
        <v>826</v>
      </c>
      <c r="E9" s="718" t="s">
        <v>456</v>
      </c>
      <c r="F9" s="533" t="s">
        <v>457</v>
      </c>
      <c r="G9" s="533"/>
      <c r="H9" s="533"/>
      <c r="I9" s="719" t="s">
        <v>458</v>
      </c>
      <c r="J9" s="719" t="s">
        <v>459</v>
      </c>
      <c r="K9" s="716"/>
      <c r="L9" s="716"/>
      <c r="M9" s="534" t="s">
        <v>825</v>
      </c>
      <c r="N9" s="530"/>
    </row>
    <row r="10" spans="1:14" s="531" customFormat="1" ht="31.5">
      <c r="A10" s="711"/>
      <c r="B10" s="714"/>
      <c r="C10" s="717"/>
      <c r="D10" s="718"/>
      <c r="E10" s="718"/>
      <c r="F10" s="532" t="s">
        <v>462</v>
      </c>
      <c r="G10" s="532" t="s">
        <v>463</v>
      </c>
      <c r="H10" s="532" t="s">
        <v>464</v>
      </c>
      <c r="I10" s="717"/>
      <c r="J10" s="717"/>
      <c r="K10" s="717"/>
      <c r="L10" s="717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650</v>
      </c>
      <c r="D13" s="582">
        <f>'1-Баланс'!H20</f>
        <v>0</v>
      </c>
      <c r="E13" s="582">
        <f>'1-Баланс'!H21</f>
        <v>0</v>
      </c>
      <c r="F13" s="582">
        <f>'1-Баланс'!H23</f>
        <v>844</v>
      </c>
      <c r="G13" s="582">
        <f>'1-Баланс'!H24</f>
        <v>0</v>
      </c>
      <c r="H13" s="583"/>
      <c r="I13" s="582">
        <f>'1-Баланс'!H29+'1-Баланс'!H32</f>
        <v>13346</v>
      </c>
      <c r="J13" s="582">
        <f>'1-Баланс'!H30+'1-Баланс'!H33</f>
        <v>0</v>
      </c>
      <c r="K13" s="583"/>
      <c r="L13" s="582">
        <f>SUM(C13:K13)</f>
        <v>14840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1">
        <f>C13+C14</f>
        <v>650</v>
      </c>
      <c r="D17" s="651">
        <f aca="true" t="shared" si="2" ref="D17:M17">D13+D14</f>
        <v>0</v>
      </c>
      <c r="E17" s="651">
        <f t="shared" si="2"/>
        <v>0</v>
      </c>
      <c r="F17" s="651">
        <f t="shared" si="2"/>
        <v>844</v>
      </c>
      <c r="G17" s="651">
        <f t="shared" si="2"/>
        <v>0</v>
      </c>
      <c r="H17" s="651">
        <f t="shared" si="2"/>
        <v>0</v>
      </c>
      <c r="I17" s="651">
        <f t="shared" si="2"/>
        <v>13346</v>
      </c>
      <c r="J17" s="651">
        <f t="shared" si="2"/>
        <v>0</v>
      </c>
      <c r="K17" s="651">
        <f t="shared" si="2"/>
        <v>0</v>
      </c>
      <c r="L17" s="582">
        <f t="shared" si="1"/>
        <v>14840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1584</v>
      </c>
      <c r="J18" s="582">
        <f>+'1-Баланс'!G33</f>
        <v>0</v>
      </c>
      <c r="K18" s="583"/>
      <c r="L18" s="582">
        <f t="shared" si="1"/>
        <v>1584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2">
        <f t="shared" si="1"/>
        <v>0</v>
      </c>
      <c r="M30" s="315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650</v>
      </c>
      <c r="D31" s="651">
        <f aca="true" t="shared" si="6" ref="D31:M31">D19+D22+D23+D26+D30+D29+D17+D18</f>
        <v>0</v>
      </c>
      <c r="E31" s="651">
        <f t="shared" si="6"/>
        <v>0</v>
      </c>
      <c r="F31" s="651">
        <f t="shared" si="6"/>
        <v>844</v>
      </c>
      <c r="G31" s="651">
        <f t="shared" si="6"/>
        <v>0</v>
      </c>
      <c r="H31" s="651">
        <f t="shared" si="6"/>
        <v>0</v>
      </c>
      <c r="I31" s="651">
        <f t="shared" si="6"/>
        <v>14930</v>
      </c>
      <c r="J31" s="651">
        <f t="shared" si="6"/>
        <v>0</v>
      </c>
      <c r="K31" s="651">
        <f t="shared" si="6"/>
        <v>0</v>
      </c>
      <c r="L31" s="582">
        <f t="shared" si="1"/>
        <v>16424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50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650</v>
      </c>
      <c r="D34" s="585">
        <f t="shared" si="7"/>
        <v>0</v>
      </c>
      <c r="E34" s="585">
        <f t="shared" si="7"/>
        <v>0</v>
      </c>
      <c r="F34" s="585">
        <f t="shared" si="7"/>
        <v>844</v>
      </c>
      <c r="G34" s="585">
        <f t="shared" si="7"/>
        <v>0</v>
      </c>
      <c r="H34" s="585">
        <f t="shared" si="7"/>
        <v>0</v>
      </c>
      <c r="I34" s="585">
        <f t="shared" si="7"/>
        <v>14930</v>
      </c>
      <c r="J34" s="585">
        <f t="shared" si="7"/>
        <v>0</v>
      </c>
      <c r="K34" s="585">
        <f t="shared" si="7"/>
        <v>0</v>
      </c>
      <c r="L34" s="649">
        <f t="shared" si="1"/>
        <v>16424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1" t="s">
        <v>975</v>
      </c>
      <c r="B38" s="704" t="str">
        <f>pdeReportingDate</f>
        <v>12.03.2024 г.</v>
      </c>
      <c r="C38" s="704"/>
      <c r="D38" s="704"/>
      <c r="E38" s="704"/>
      <c r="F38" s="704"/>
      <c r="G38" s="704"/>
      <c r="H38" s="704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5" t="str">
        <f>authorName</f>
        <v>Сателит Х АД - Станислав Арсов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>
      <c r="A43" s="693"/>
      <c r="B43" s="703" t="s">
        <v>977</v>
      </c>
      <c r="C43" s="703"/>
      <c r="D43" s="703"/>
      <c r="E43" s="703"/>
      <c r="F43" s="572"/>
      <c r="G43" s="45"/>
      <c r="H43" s="42"/>
      <c r="M43" s="169"/>
    </row>
    <row r="44" spans="1:13" ht="15.75">
      <c r="A44" s="693"/>
      <c r="B44" s="703" t="s">
        <v>977</v>
      </c>
      <c r="C44" s="703"/>
      <c r="D44" s="703"/>
      <c r="E44" s="703"/>
      <c r="F44" s="572"/>
      <c r="G44" s="45"/>
      <c r="H44" s="42"/>
      <c r="M44" s="169"/>
    </row>
    <row r="45" spans="1:13" ht="15.75">
      <c r="A45" s="693"/>
      <c r="B45" s="703" t="s">
        <v>977</v>
      </c>
      <c r="C45" s="703"/>
      <c r="D45" s="703"/>
      <c r="E45" s="703"/>
      <c r="F45" s="572"/>
      <c r="G45" s="45"/>
      <c r="H45" s="42"/>
      <c r="M45" s="169"/>
    </row>
    <row r="46" spans="1:13" ht="15.75">
      <c r="A46" s="693"/>
      <c r="B46" s="703" t="s">
        <v>977</v>
      </c>
      <c r="C46" s="703"/>
      <c r="D46" s="703"/>
      <c r="E46" s="703"/>
      <c r="F46" s="572"/>
      <c r="G46" s="45"/>
      <c r="H46" s="42"/>
      <c r="M46" s="169"/>
    </row>
    <row r="47" spans="1:13" ht="15.75">
      <c r="A47" s="693"/>
      <c r="B47" s="703"/>
      <c r="C47" s="703"/>
      <c r="D47" s="703"/>
      <c r="E47" s="703"/>
      <c r="F47" s="572"/>
      <c r="G47" s="45"/>
      <c r="H47" s="42"/>
      <c r="M47" s="169"/>
    </row>
    <row r="48" spans="1:13" ht="15.75">
      <c r="A48" s="693"/>
      <c r="B48" s="703"/>
      <c r="C48" s="703"/>
      <c r="D48" s="703"/>
      <c r="E48" s="703"/>
      <c r="F48" s="572"/>
      <c r="G48" s="45"/>
      <c r="H48" s="42"/>
      <c r="M48" s="169"/>
    </row>
    <row r="49" spans="1:13" ht="15.75">
      <c r="A49" s="693"/>
      <c r="B49" s="703"/>
      <c r="C49" s="703"/>
      <c r="D49" s="703"/>
      <c r="E49" s="703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2" sqref="D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31.12.2023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6" t="s">
        <v>1004</v>
      </c>
      <c r="B12" s="677" t="s">
        <v>1005</v>
      </c>
      <c r="C12" s="92">
        <v>1700</v>
      </c>
      <c r="D12" s="92">
        <v>100</v>
      </c>
      <c r="E12" s="92"/>
      <c r="F12" s="467">
        <f>C12-E12</f>
        <v>1700</v>
      </c>
    </row>
    <row r="13" spans="1:6" ht="15.75">
      <c r="A13" s="676">
        <v>2</v>
      </c>
      <c r="B13" s="677"/>
      <c r="C13" s="92"/>
      <c r="D13" s="92"/>
      <c r="E13" s="92"/>
      <c r="F13" s="467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7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7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7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7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7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1700</v>
      </c>
      <c r="D27" s="470"/>
      <c r="E27" s="470">
        <f>SUM(E12:E26)</f>
        <v>0</v>
      </c>
      <c r="F27" s="470">
        <f>SUM(F12:F26)</f>
        <v>1700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6">
        <v>1</v>
      </c>
      <c r="B29" s="677"/>
      <c r="C29" s="92"/>
      <c r="D29" s="92"/>
      <c r="E29" s="92"/>
      <c r="F29" s="467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6">
        <v>1</v>
      </c>
      <c r="B63" s="677"/>
      <c r="C63" s="92"/>
      <c r="D63" s="92"/>
      <c r="E63" s="92"/>
      <c r="F63" s="467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7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7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7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1700</v>
      </c>
      <c r="D79" s="470"/>
      <c r="E79" s="470">
        <f>E78+E61+E44+E27</f>
        <v>0</v>
      </c>
      <c r="F79" s="470">
        <f>F78+F61+F44+F27</f>
        <v>1700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6">
        <v>1</v>
      </c>
      <c r="B82" s="677"/>
      <c r="C82" s="92"/>
      <c r="D82" s="92"/>
      <c r="E82" s="92"/>
      <c r="F82" s="467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1" t="s">
        <v>975</v>
      </c>
      <c r="B151" s="704" t="str">
        <f>pdeReportingDate</f>
        <v>12.03.2024 г.</v>
      </c>
      <c r="C151" s="704"/>
      <c r="D151" s="704"/>
      <c r="E151" s="704"/>
      <c r="F151" s="704"/>
      <c r="G151" s="704"/>
      <c r="H151" s="704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5" t="str">
        <f>authorName</f>
        <v>Сателит Х АД - Станислав Арсов</v>
      </c>
      <c r="C153" s="705"/>
      <c r="D153" s="705"/>
      <c r="E153" s="705"/>
      <c r="F153" s="705"/>
      <c r="G153" s="705"/>
      <c r="H153" s="705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>
      <c r="A156" s="693"/>
      <c r="B156" s="703" t="s">
        <v>977</v>
      </c>
      <c r="C156" s="703"/>
      <c r="D156" s="703"/>
      <c r="E156" s="703"/>
      <c r="F156" s="572"/>
      <c r="G156" s="45"/>
      <c r="H156" s="42"/>
    </row>
    <row r="157" spans="1:8" ht="15.75">
      <c r="A157" s="693"/>
      <c r="B157" s="703" t="s">
        <v>977</v>
      </c>
      <c r="C157" s="703"/>
      <c r="D157" s="703"/>
      <c r="E157" s="703"/>
      <c r="F157" s="572"/>
      <c r="G157" s="45"/>
      <c r="H157" s="42"/>
    </row>
    <row r="158" spans="1:8" ht="15.75">
      <c r="A158" s="693"/>
      <c r="B158" s="703" t="s">
        <v>977</v>
      </c>
      <c r="C158" s="703"/>
      <c r="D158" s="703"/>
      <c r="E158" s="703"/>
      <c r="F158" s="572"/>
      <c r="G158" s="45"/>
      <c r="H158" s="42"/>
    </row>
    <row r="159" spans="1:8" ht="15.75">
      <c r="A159" s="693"/>
      <c r="B159" s="703" t="s">
        <v>977</v>
      </c>
      <c r="C159" s="703"/>
      <c r="D159" s="703"/>
      <c r="E159" s="703"/>
      <c r="F159" s="572"/>
      <c r="G159" s="45"/>
      <c r="H159" s="42"/>
    </row>
    <row r="160" spans="1:8" ht="15.75">
      <c r="A160" s="693"/>
      <c r="B160" s="703"/>
      <c r="C160" s="703"/>
      <c r="D160" s="703"/>
      <c r="E160" s="703"/>
      <c r="F160" s="572"/>
      <c r="G160" s="45"/>
      <c r="H160" s="42"/>
    </row>
    <row r="161" spans="1:8" ht="15.75">
      <c r="A161" s="693"/>
      <c r="B161" s="703"/>
      <c r="C161" s="703"/>
      <c r="D161" s="703"/>
      <c r="E161" s="703"/>
      <c r="F161" s="572"/>
      <c r="G161" s="45"/>
      <c r="H161" s="42"/>
    </row>
    <row r="162" spans="1:8" ht="15.75">
      <c r="A162" s="693"/>
      <c r="B162" s="703"/>
      <c r="C162" s="703"/>
      <c r="D162" s="703"/>
      <c r="E162" s="703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02" t="s">
        <v>453</v>
      </c>
      <c r="B7" s="720"/>
      <c r="C7" s="723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698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698" t="s">
        <v>513</v>
      </c>
      <c r="R7" s="700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69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699"/>
      <c r="R8" s="701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8">N11+O11-P11</f>
        <v>0</v>
      </c>
      <c r="R11" s="338">
        <f aca="true" t="shared" si="1" ref="R11:R28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2">D12+E12-F12</f>
        <v>0</v>
      </c>
      <c r="H12" s="326"/>
      <c r="I12" s="326"/>
      <c r="J12" s="327">
        <f aca="true" t="shared" si="3" ref="J12:J42">G12+H12-I12</f>
        <v>0</v>
      </c>
      <c r="K12" s="326"/>
      <c r="L12" s="326"/>
      <c r="M12" s="326"/>
      <c r="N12" s="327">
        <f aca="true" t="shared" si="4" ref="N12:N42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.7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35732</v>
      </c>
      <c r="E20" s="326">
        <v>25277</v>
      </c>
      <c r="F20" s="326">
        <v>1879</v>
      </c>
      <c r="G20" s="327">
        <f t="shared" si="2"/>
        <v>59130</v>
      </c>
      <c r="H20" s="326">
        <v>2719</v>
      </c>
      <c r="I20" s="326">
        <v>398</v>
      </c>
      <c r="J20" s="327">
        <f t="shared" si="3"/>
        <v>61451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61451</v>
      </c>
    </row>
    <row r="21" spans="1:18" ht="15.75">
      <c r="A21" s="339"/>
      <c r="B21" s="321"/>
      <c r="C21" s="156"/>
      <c r="D21" s="326"/>
      <c r="E21" s="326"/>
      <c r="F21" s="326"/>
      <c r="G21" s="327"/>
      <c r="H21" s="326"/>
      <c r="I21" s="326"/>
      <c r="J21" s="327"/>
      <c r="K21" s="326"/>
      <c r="L21" s="326"/>
      <c r="M21" s="326"/>
      <c r="N21" s="327"/>
      <c r="O21" s="326"/>
      <c r="P21" s="326"/>
      <c r="Q21" s="327"/>
      <c r="R21" s="338"/>
    </row>
    <row r="22" spans="1:18" ht="15.75">
      <c r="A22" s="336" t="s">
        <v>829</v>
      </c>
      <c r="B22" s="321" t="s">
        <v>548</v>
      </c>
      <c r="C22" s="156" t="s">
        <v>549</v>
      </c>
      <c r="D22" s="326"/>
      <c r="E22" s="326"/>
      <c r="F22" s="326"/>
      <c r="G22" s="327">
        <f t="shared" si="2"/>
        <v>0</v>
      </c>
      <c r="H22" s="326"/>
      <c r="I22" s="326"/>
      <c r="J22" s="327">
        <f t="shared" si="3"/>
        <v>0</v>
      </c>
      <c r="K22" s="326"/>
      <c r="L22" s="326"/>
      <c r="M22" s="326"/>
      <c r="N22" s="327">
        <f t="shared" si="4"/>
        <v>0</v>
      </c>
      <c r="O22" s="326"/>
      <c r="P22" s="326"/>
      <c r="Q22" s="327">
        <f t="shared" si="0"/>
        <v>0</v>
      </c>
      <c r="R22" s="338">
        <f t="shared" si="1"/>
        <v>0</v>
      </c>
    </row>
    <row r="23" spans="1:18" ht="15.75">
      <c r="A23" s="336" t="s">
        <v>550</v>
      </c>
      <c r="B23" s="318" t="s">
        <v>551</v>
      </c>
      <c r="C23" s="152"/>
      <c r="D23" s="329"/>
      <c r="E23" s="329"/>
      <c r="F23" s="329"/>
      <c r="G23" s="327">
        <f t="shared" si="2"/>
        <v>0</v>
      </c>
      <c r="H23" s="329"/>
      <c r="I23" s="329"/>
      <c r="J23" s="327">
        <f t="shared" si="3"/>
        <v>0</v>
      </c>
      <c r="K23" s="329"/>
      <c r="L23" s="329"/>
      <c r="M23" s="329"/>
      <c r="N23" s="327">
        <f t="shared" si="4"/>
        <v>0</v>
      </c>
      <c r="O23" s="329"/>
      <c r="P23" s="329"/>
      <c r="Q23" s="327">
        <f t="shared" si="0"/>
        <v>0</v>
      </c>
      <c r="R23" s="338">
        <f t="shared" si="1"/>
        <v>0</v>
      </c>
    </row>
    <row r="24" spans="1:18" ht="15.75">
      <c r="A24" s="337" t="s">
        <v>521</v>
      </c>
      <c r="B24" s="319" t="s">
        <v>552</v>
      </c>
      <c r="C24" s="152" t="s">
        <v>553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.75">
      <c r="A25" s="337" t="s">
        <v>524</v>
      </c>
      <c r="B25" s="319" t="s">
        <v>554</v>
      </c>
      <c r="C25" s="152" t="s">
        <v>555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40" t="s">
        <v>527</v>
      </c>
      <c r="B26" s="155" t="s">
        <v>556</v>
      </c>
      <c r="C26" s="152" t="s">
        <v>557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 t="s">
        <v>530</v>
      </c>
      <c r="B27" s="157" t="s">
        <v>542</v>
      </c>
      <c r="C27" s="152" t="s">
        <v>558</v>
      </c>
      <c r="D27" s="326"/>
      <c r="E27" s="326"/>
      <c r="F27" s="326"/>
      <c r="G27" s="327">
        <f t="shared" si="2"/>
        <v>0</v>
      </c>
      <c r="H27" s="326"/>
      <c r="I27" s="326"/>
      <c r="J27" s="327">
        <f t="shared" si="3"/>
        <v>0</v>
      </c>
      <c r="K27" s="326"/>
      <c r="L27" s="326"/>
      <c r="M27" s="326"/>
      <c r="N27" s="327">
        <f t="shared" si="4"/>
        <v>0</v>
      </c>
      <c r="O27" s="326"/>
      <c r="P27" s="326"/>
      <c r="Q27" s="327">
        <f t="shared" si="0"/>
        <v>0</v>
      </c>
      <c r="R27" s="338">
        <f t="shared" si="1"/>
        <v>0</v>
      </c>
    </row>
    <row r="28" spans="1:18" ht="15.75">
      <c r="A28" s="337"/>
      <c r="B28" s="320" t="s">
        <v>559</v>
      </c>
      <c r="C28" s="158" t="s">
        <v>560</v>
      </c>
      <c r="D28" s="330">
        <f>SUM(D24:D27)</f>
        <v>0</v>
      </c>
      <c r="E28" s="330">
        <f aca="true" t="shared" si="5" ref="E28:P28">SUM(E24:E27)</f>
        <v>0</v>
      </c>
      <c r="F28" s="330">
        <f t="shared" si="5"/>
        <v>0</v>
      </c>
      <c r="G28" s="331">
        <f t="shared" si="2"/>
        <v>0</v>
      </c>
      <c r="H28" s="330">
        <f t="shared" si="5"/>
        <v>0</v>
      </c>
      <c r="I28" s="330">
        <f t="shared" si="5"/>
        <v>0</v>
      </c>
      <c r="J28" s="331">
        <f t="shared" si="3"/>
        <v>0</v>
      </c>
      <c r="K28" s="330">
        <f t="shared" si="5"/>
        <v>0</v>
      </c>
      <c r="L28" s="330">
        <f t="shared" si="5"/>
        <v>0</v>
      </c>
      <c r="M28" s="330">
        <f t="shared" si="5"/>
        <v>0</v>
      </c>
      <c r="N28" s="331">
        <f t="shared" si="4"/>
        <v>0</v>
      </c>
      <c r="O28" s="330">
        <f t="shared" si="5"/>
        <v>0</v>
      </c>
      <c r="P28" s="330">
        <f t="shared" si="5"/>
        <v>0</v>
      </c>
      <c r="Q28" s="331">
        <f t="shared" si="0"/>
        <v>0</v>
      </c>
      <c r="R28" s="341">
        <f t="shared" si="1"/>
        <v>0</v>
      </c>
    </row>
    <row r="29" spans="1:18" ht="15.75">
      <c r="A29" s="336" t="s">
        <v>831</v>
      </c>
      <c r="B29" s="323" t="s">
        <v>827</v>
      </c>
      <c r="C29" s="159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42"/>
    </row>
    <row r="30" spans="1:18" ht="15.75">
      <c r="A30" s="337" t="s">
        <v>521</v>
      </c>
      <c r="B30" s="324" t="s">
        <v>561</v>
      </c>
      <c r="C30" s="160" t="s">
        <v>562</v>
      </c>
      <c r="D30" s="333">
        <f>SUM(D31:D34)</f>
        <v>0</v>
      </c>
      <c r="E30" s="333">
        <f aca="true" t="shared" si="6" ref="E30:P30">SUM(E31:E34)</f>
        <v>1700</v>
      </c>
      <c r="F30" s="333">
        <f t="shared" si="6"/>
        <v>0</v>
      </c>
      <c r="G30" s="334">
        <f t="shared" si="2"/>
        <v>1700</v>
      </c>
      <c r="H30" s="333">
        <f t="shared" si="6"/>
        <v>0</v>
      </c>
      <c r="I30" s="333">
        <f t="shared" si="6"/>
        <v>0</v>
      </c>
      <c r="J30" s="334">
        <f t="shared" si="3"/>
        <v>1700</v>
      </c>
      <c r="K30" s="333">
        <f t="shared" si="6"/>
        <v>0</v>
      </c>
      <c r="L30" s="333">
        <f t="shared" si="6"/>
        <v>0</v>
      </c>
      <c r="M30" s="333">
        <f t="shared" si="6"/>
        <v>0</v>
      </c>
      <c r="N30" s="334">
        <f t="shared" si="4"/>
        <v>0</v>
      </c>
      <c r="O30" s="333">
        <f t="shared" si="6"/>
        <v>0</v>
      </c>
      <c r="P30" s="333">
        <f t="shared" si="6"/>
        <v>0</v>
      </c>
      <c r="Q30" s="334">
        <f>N30+O30-P30</f>
        <v>0</v>
      </c>
      <c r="R30" s="343">
        <f>J30-Q30</f>
        <v>1700</v>
      </c>
    </row>
    <row r="31" spans="1:18" ht="15.75">
      <c r="A31" s="337"/>
      <c r="B31" s="319" t="s">
        <v>108</v>
      </c>
      <c r="C31" s="152" t="s">
        <v>563</v>
      </c>
      <c r="D31" s="326"/>
      <c r="E31" s="326">
        <v>1700</v>
      </c>
      <c r="F31" s="326"/>
      <c r="G31" s="327">
        <f t="shared" si="2"/>
        <v>1700</v>
      </c>
      <c r="H31" s="326"/>
      <c r="I31" s="326"/>
      <c r="J31" s="327">
        <f t="shared" si="3"/>
        <v>1700</v>
      </c>
      <c r="K31" s="326"/>
      <c r="L31" s="326"/>
      <c r="M31" s="326"/>
      <c r="N31" s="327">
        <f t="shared" si="4"/>
        <v>0</v>
      </c>
      <c r="O31" s="326"/>
      <c r="P31" s="326"/>
      <c r="Q31" s="327">
        <f aca="true" t="shared" si="7" ref="Q31:Q42">N31+O31-P31</f>
        <v>0</v>
      </c>
      <c r="R31" s="338">
        <f aca="true" t="shared" si="8" ref="R31:R42">J31-Q31</f>
        <v>1700</v>
      </c>
    </row>
    <row r="32" spans="1:18" ht="15.75">
      <c r="A32" s="337"/>
      <c r="B32" s="319" t="s">
        <v>110</v>
      </c>
      <c r="C32" s="152" t="s">
        <v>564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113</v>
      </c>
      <c r="C33" s="152" t="s">
        <v>565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/>
      <c r="B34" s="319" t="s">
        <v>115</v>
      </c>
      <c r="C34" s="152" t="s">
        <v>566</v>
      </c>
      <c r="D34" s="326"/>
      <c r="E34" s="326"/>
      <c r="F34" s="326"/>
      <c r="G34" s="327">
        <f t="shared" si="2"/>
        <v>0</v>
      </c>
      <c r="H34" s="326"/>
      <c r="I34" s="326"/>
      <c r="J34" s="327">
        <f t="shared" si="3"/>
        <v>0</v>
      </c>
      <c r="K34" s="326"/>
      <c r="L34" s="326"/>
      <c r="M34" s="326"/>
      <c r="N34" s="327">
        <f t="shared" si="4"/>
        <v>0</v>
      </c>
      <c r="O34" s="326"/>
      <c r="P34" s="326"/>
      <c r="Q34" s="327">
        <f t="shared" si="7"/>
        <v>0</v>
      </c>
      <c r="R34" s="338">
        <f t="shared" si="8"/>
        <v>0</v>
      </c>
    </row>
    <row r="35" spans="1:18" ht="15.75">
      <c r="A35" s="337" t="s">
        <v>524</v>
      </c>
      <c r="B35" s="324" t="s">
        <v>567</v>
      </c>
      <c r="C35" s="152" t="s">
        <v>568</v>
      </c>
      <c r="D35" s="322">
        <f>SUM(D36:D39)</f>
        <v>0</v>
      </c>
      <c r="E35" s="322">
        <f aca="true" t="shared" si="9" ref="E35:P35">SUM(E36:E39)</f>
        <v>0</v>
      </c>
      <c r="F35" s="322">
        <f t="shared" si="9"/>
        <v>0</v>
      </c>
      <c r="G35" s="327">
        <f t="shared" si="2"/>
        <v>0</v>
      </c>
      <c r="H35" s="322">
        <f t="shared" si="9"/>
        <v>0</v>
      </c>
      <c r="I35" s="322">
        <f t="shared" si="9"/>
        <v>0</v>
      </c>
      <c r="J35" s="327">
        <f t="shared" si="3"/>
        <v>0</v>
      </c>
      <c r="K35" s="322">
        <f t="shared" si="9"/>
        <v>0</v>
      </c>
      <c r="L35" s="322">
        <f t="shared" si="9"/>
        <v>0</v>
      </c>
      <c r="M35" s="322">
        <f t="shared" si="9"/>
        <v>0</v>
      </c>
      <c r="N35" s="327">
        <f t="shared" si="4"/>
        <v>0</v>
      </c>
      <c r="O35" s="322">
        <f t="shared" si="9"/>
        <v>0</v>
      </c>
      <c r="P35" s="322">
        <f t="shared" si="9"/>
        <v>0</v>
      </c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121</v>
      </c>
      <c r="C36" s="152" t="s">
        <v>569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570</v>
      </c>
      <c r="C37" s="152" t="s">
        <v>571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572</v>
      </c>
      <c r="C38" s="152" t="s">
        <v>573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/>
      <c r="B39" s="319" t="s">
        <v>574</v>
      </c>
      <c r="C39" s="152" t="s">
        <v>575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 t="s">
        <v>527</v>
      </c>
      <c r="B40" s="319" t="s">
        <v>542</v>
      </c>
      <c r="C40" s="152" t="s">
        <v>576</v>
      </c>
      <c r="D40" s="326"/>
      <c r="E40" s="326"/>
      <c r="F40" s="326"/>
      <c r="G40" s="327">
        <f t="shared" si="2"/>
        <v>0</v>
      </c>
      <c r="H40" s="326"/>
      <c r="I40" s="326"/>
      <c r="J40" s="327">
        <f t="shared" si="3"/>
        <v>0</v>
      </c>
      <c r="K40" s="326"/>
      <c r="L40" s="326"/>
      <c r="M40" s="326"/>
      <c r="N40" s="327">
        <f t="shared" si="4"/>
        <v>0</v>
      </c>
      <c r="O40" s="326"/>
      <c r="P40" s="326"/>
      <c r="Q40" s="327">
        <f t="shared" si="7"/>
        <v>0</v>
      </c>
      <c r="R40" s="338">
        <f t="shared" si="8"/>
        <v>0</v>
      </c>
    </row>
    <row r="41" spans="1:18" ht="15.75">
      <c r="A41" s="337"/>
      <c r="B41" s="320" t="s">
        <v>577</v>
      </c>
      <c r="C41" s="156" t="s">
        <v>578</v>
      </c>
      <c r="D41" s="328">
        <f>D30+D35+D40</f>
        <v>0</v>
      </c>
      <c r="E41" s="328">
        <f aca="true" t="shared" si="10" ref="E41:P41">E30+E35+E40</f>
        <v>1700</v>
      </c>
      <c r="F41" s="328">
        <f t="shared" si="10"/>
        <v>0</v>
      </c>
      <c r="G41" s="327">
        <f t="shared" si="2"/>
        <v>1700</v>
      </c>
      <c r="H41" s="328">
        <f t="shared" si="10"/>
        <v>0</v>
      </c>
      <c r="I41" s="328">
        <f t="shared" si="10"/>
        <v>0</v>
      </c>
      <c r="J41" s="327">
        <f t="shared" si="3"/>
        <v>1700</v>
      </c>
      <c r="K41" s="328">
        <f t="shared" si="10"/>
        <v>0</v>
      </c>
      <c r="L41" s="328">
        <f t="shared" si="10"/>
        <v>0</v>
      </c>
      <c r="M41" s="328">
        <f t="shared" si="10"/>
        <v>0</v>
      </c>
      <c r="N41" s="327">
        <f t="shared" si="4"/>
        <v>0</v>
      </c>
      <c r="O41" s="328">
        <f t="shared" si="10"/>
        <v>0</v>
      </c>
      <c r="P41" s="328">
        <f t="shared" si="10"/>
        <v>0</v>
      </c>
      <c r="Q41" s="327">
        <f t="shared" si="7"/>
        <v>0</v>
      </c>
      <c r="R41" s="338">
        <f t="shared" si="8"/>
        <v>1700</v>
      </c>
    </row>
    <row r="42" spans="1:18" ht="15.75">
      <c r="A42" s="339" t="s">
        <v>579</v>
      </c>
      <c r="B42" s="325" t="s">
        <v>580</v>
      </c>
      <c r="C42" s="156" t="s">
        <v>581</v>
      </c>
      <c r="D42" s="326"/>
      <c r="E42" s="326"/>
      <c r="F42" s="326"/>
      <c r="G42" s="327">
        <f t="shared" si="2"/>
        <v>0</v>
      </c>
      <c r="H42" s="326"/>
      <c r="I42" s="326"/>
      <c r="J42" s="327">
        <f t="shared" si="3"/>
        <v>0</v>
      </c>
      <c r="K42" s="326"/>
      <c r="L42" s="326"/>
      <c r="M42" s="326"/>
      <c r="N42" s="327">
        <f t="shared" si="4"/>
        <v>0</v>
      </c>
      <c r="O42" s="326"/>
      <c r="P42" s="326"/>
      <c r="Q42" s="327">
        <f t="shared" si="7"/>
        <v>0</v>
      </c>
      <c r="R42" s="338">
        <f t="shared" si="8"/>
        <v>0</v>
      </c>
    </row>
    <row r="43" spans="1:18" ht="16.5" thickBot="1">
      <c r="A43" s="344"/>
      <c r="B43" s="345" t="s">
        <v>582</v>
      </c>
      <c r="C43" s="346" t="s">
        <v>583</v>
      </c>
      <c r="D43" s="347">
        <f>D19+D20+D22+D28+D41+D42</f>
        <v>35732</v>
      </c>
      <c r="E43" s="347">
        <f>E19+E20+E22+E28+E41+E42</f>
        <v>26977</v>
      </c>
      <c r="F43" s="347">
        <f aca="true" t="shared" si="11" ref="F43:R43">F19+F20+F22+F28+F41+F42</f>
        <v>1879</v>
      </c>
      <c r="G43" s="347">
        <f t="shared" si="11"/>
        <v>60830</v>
      </c>
      <c r="H43" s="347">
        <f t="shared" si="11"/>
        <v>2719</v>
      </c>
      <c r="I43" s="347">
        <f t="shared" si="11"/>
        <v>398</v>
      </c>
      <c r="J43" s="347">
        <f t="shared" si="11"/>
        <v>63151</v>
      </c>
      <c r="K43" s="347">
        <f t="shared" si="11"/>
        <v>0</v>
      </c>
      <c r="L43" s="347">
        <f t="shared" si="11"/>
        <v>0</v>
      </c>
      <c r="M43" s="347">
        <f t="shared" si="11"/>
        <v>0</v>
      </c>
      <c r="N43" s="347">
        <f t="shared" si="11"/>
        <v>0</v>
      </c>
      <c r="O43" s="347">
        <f t="shared" si="11"/>
        <v>0</v>
      </c>
      <c r="P43" s="347">
        <f t="shared" si="11"/>
        <v>0</v>
      </c>
      <c r="Q43" s="347">
        <f t="shared" si="11"/>
        <v>0</v>
      </c>
      <c r="R43" s="348">
        <f t="shared" si="11"/>
        <v>63151</v>
      </c>
    </row>
    <row r="44" spans="1:18" ht="15.75">
      <c r="A44" s="520"/>
      <c r="B44" s="520"/>
      <c r="C44" s="520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20"/>
      <c r="B45" s="520" t="s">
        <v>584</v>
      </c>
      <c r="C45" s="520"/>
      <c r="D45" s="523"/>
      <c r="E45" s="523"/>
      <c r="F45" s="523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1:18" ht="15.75">
      <c r="A46" s="520"/>
      <c r="B46" s="691" t="s">
        <v>975</v>
      </c>
      <c r="C46" s="704" t="str">
        <f>pdeReportingDate</f>
        <v>12.03.2024 г.</v>
      </c>
      <c r="D46" s="704"/>
      <c r="E46" s="704"/>
      <c r="F46" s="704"/>
      <c r="G46" s="704"/>
      <c r="H46" s="704"/>
      <c r="I46" s="704"/>
      <c r="J46" s="524"/>
      <c r="K46" s="524"/>
      <c r="L46" s="524"/>
      <c r="M46" s="524"/>
      <c r="N46" s="524"/>
      <c r="O46" s="524"/>
      <c r="P46" s="524"/>
      <c r="Q46" s="524"/>
      <c r="R46" s="524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5" t="str">
        <f>authorName</f>
        <v>Сателит Х АД - Станислав Арсов</v>
      </c>
      <c r="D48" s="705"/>
      <c r="E48" s="705"/>
      <c r="F48" s="705"/>
      <c r="G48" s="705"/>
      <c r="H48" s="705"/>
      <c r="I48" s="705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6"/>
      <c r="D50" s="706"/>
      <c r="E50" s="706"/>
      <c r="F50" s="706"/>
      <c r="G50" s="706"/>
      <c r="H50" s="706"/>
      <c r="I50" s="706"/>
    </row>
    <row r="51" spans="2:9" ht="15.75">
      <c r="B51" s="693"/>
      <c r="C51" s="703" t="s">
        <v>977</v>
      </c>
      <c r="D51" s="703"/>
      <c r="E51" s="703"/>
      <c r="F51" s="703"/>
      <c r="G51" s="572"/>
      <c r="H51" s="45"/>
      <c r="I51" s="42"/>
    </row>
    <row r="52" spans="2:9" ht="15.75">
      <c r="B52" s="693"/>
      <c r="C52" s="703" t="s">
        <v>977</v>
      </c>
      <c r="D52" s="703"/>
      <c r="E52" s="703"/>
      <c r="F52" s="703"/>
      <c r="G52" s="572"/>
      <c r="H52" s="45"/>
      <c r="I52" s="42"/>
    </row>
    <row r="53" spans="2:9" ht="15.75">
      <c r="B53" s="693"/>
      <c r="C53" s="703" t="s">
        <v>977</v>
      </c>
      <c r="D53" s="703"/>
      <c r="E53" s="703"/>
      <c r="F53" s="703"/>
      <c r="G53" s="572"/>
      <c r="H53" s="45"/>
      <c r="I53" s="42"/>
    </row>
    <row r="54" spans="2:9" ht="15.75">
      <c r="B54" s="693"/>
      <c r="C54" s="703" t="s">
        <v>977</v>
      </c>
      <c r="D54" s="703"/>
      <c r="E54" s="703"/>
      <c r="F54" s="703"/>
      <c r="G54" s="572"/>
      <c r="H54" s="45"/>
      <c r="I54" s="42"/>
    </row>
    <row r="55" spans="2:9" ht="15.75">
      <c r="B55" s="693"/>
      <c r="C55" s="703"/>
      <c r="D55" s="703"/>
      <c r="E55" s="703"/>
      <c r="F55" s="703"/>
      <c r="G55" s="572"/>
      <c r="H55" s="45"/>
      <c r="I55" s="42"/>
    </row>
    <row r="56" spans="2:9" ht="15.75">
      <c r="B56" s="693"/>
      <c r="C56" s="703"/>
      <c r="D56" s="703"/>
      <c r="E56" s="703"/>
      <c r="F56" s="703"/>
      <c r="G56" s="572"/>
      <c r="H56" s="45"/>
      <c r="I56" s="42"/>
    </row>
    <row r="57" spans="2:9" ht="15.75">
      <c r="B57" s="693"/>
      <c r="C57" s="703"/>
      <c r="D57" s="703"/>
      <c r="E57" s="703"/>
      <c r="F57" s="703"/>
      <c r="G57" s="572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0">
      <selection activeCell="D90" sqref="D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3" t="s">
        <v>588</v>
      </c>
      <c r="E8" s="364"/>
      <c r="F8" s="127"/>
    </row>
    <row r="9" spans="1:6" s="128" customFormat="1" ht="15.75">
      <c r="A9" s="729"/>
      <c r="B9" s="731"/>
      <c r="C9" s="727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5016</v>
      </c>
      <c r="D18" s="360">
        <f>+D19+D20</f>
        <v>0</v>
      </c>
      <c r="E18" s="367">
        <f t="shared" si="0"/>
        <v>5016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>
        <v>5016</v>
      </c>
      <c r="D20" s="366"/>
      <c r="E20" s="367">
        <f t="shared" si="0"/>
        <v>5016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5016</v>
      </c>
      <c r="D21" s="438">
        <f>D13+D17+D18</f>
        <v>0</v>
      </c>
      <c r="E21" s="439">
        <f>E13+E17+E18</f>
        <v>5016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/>
      <c r="D30" s="366"/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v>10591</v>
      </c>
      <c r="D31" s="366">
        <v>10591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10</v>
      </c>
      <c r="D35" s="360">
        <f>SUM(D36:D39)</f>
        <v>10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>
        <v>10</v>
      </c>
      <c r="D37" s="366">
        <v>10</v>
      </c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23</v>
      </c>
      <c r="D40" s="360">
        <f>SUM(D41:D44)</f>
        <v>23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23</v>
      </c>
      <c r="D44" s="366">
        <v>23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10624</v>
      </c>
      <c r="D45" s="436">
        <f>D26+D30+D31+D33+D32+D34+D35+D40</f>
        <v>10624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15640</v>
      </c>
      <c r="D46" s="442">
        <f>D45+D23+D21+D11</f>
        <v>10624</v>
      </c>
      <c r="E46" s="443">
        <f>E45+E23+E21+E11</f>
        <v>5016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3" t="s">
        <v>659</v>
      </c>
      <c r="E50" s="363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13731</v>
      </c>
      <c r="D58" s="138">
        <f>D59+D61</f>
        <v>0</v>
      </c>
      <c r="E58" s="136">
        <f t="shared" si="1"/>
        <v>13731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>
        <v>13731</v>
      </c>
      <c r="D59" s="197"/>
      <c r="E59" s="136">
        <f t="shared" si="1"/>
        <v>13731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>
        <v>22000</v>
      </c>
      <c r="D65" s="197"/>
      <c r="E65" s="136">
        <f t="shared" si="1"/>
        <v>22000</v>
      </c>
      <c r="F65" s="196"/>
    </row>
    <row r="66" spans="1:6" ht="15.75">
      <c r="A66" s="368" t="s">
        <v>682</v>
      </c>
      <c r="B66" s="135" t="s">
        <v>683</v>
      </c>
      <c r="C66" s="197">
        <v>4720</v>
      </c>
      <c r="D66" s="197"/>
      <c r="E66" s="136">
        <f t="shared" si="1"/>
        <v>4720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40451</v>
      </c>
      <c r="D68" s="433">
        <f>D54+D58+D63+D64+D65+D66</f>
        <v>0</v>
      </c>
      <c r="E68" s="434">
        <f t="shared" si="1"/>
        <v>40451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14606</v>
      </c>
      <c r="D77" s="138">
        <f>D78+D80</f>
        <v>14606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v>14606</v>
      </c>
      <c r="D78" s="197">
        <v>14606</v>
      </c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2457</v>
      </c>
      <c r="D82" s="138">
        <f>SUM(D83:D86)</f>
        <v>2457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>
        <v>2457</v>
      </c>
      <c r="D84" s="197">
        <v>2457</v>
      </c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7178</v>
      </c>
      <c r="D87" s="134">
        <f>SUM(D88:D92)+D96</f>
        <v>7178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6111</v>
      </c>
      <c r="D89" s="197">
        <v>6111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v>1067</v>
      </c>
      <c r="D90" s="197">
        <v>1067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v>29</v>
      </c>
      <c r="D97" s="197">
        <v>29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24270</v>
      </c>
      <c r="D98" s="431">
        <f>D87+D82+D77+D73+D97</f>
        <v>24270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64721</v>
      </c>
      <c r="D99" s="425">
        <f>D98+D70+D68</f>
        <v>24270</v>
      </c>
      <c r="E99" s="425">
        <f>E98+E70+E68</f>
        <v>40451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704" t="str">
        <f>pdeReportingDate</f>
        <v>12.03.2024 г.</v>
      </c>
      <c r="C111" s="704"/>
      <c r="D111" s="704"/>
      <c r="E111" s="704"/>
      <c r="F111" s="704"/>
      <c r="G111" s="52"/>
      <c r="H111" s="52"/>
    </row>
    <row r="112" spans="1:8" ht="15.75">
      <c r="A112" s="691"/>
      <c r="B112" s="704"/>
      <c r="C112" s="704"/>
      <c r="D112" s="704"/>
      <c r="E112" s="704"/>
      <c r="F112" s="704"/>
      <c r="G112" s="52"/>
      <c r="H112" s="52"/>
    </row>
    <row r="113" spans="1:8" ht="15.75">
      <c r="A113" s="692" t="s">
        <v>8</v>
      </c>
      <c r="B113" s="705" t="str">
        <f>authorName</f>
        <v>Сателит Х АД - Станислав Арсов</v>
      </c>
      <c r="C113" s="705"/>
      <c r="D113" s="705"/>
      <c r="E113" s="705"/>
      <c r="F113" s="705"/>
      <c r="G113" s="80"/>
      <c r="H113" s="80"/>
    </row>
    <row r="114" spans="1:8" ht="15.75">
      <c r="A114" s="692"/>
      <c r="B114" s="705"/>
      <c r="C114" s="705"/>
      <c r="D114" s="705"/>
      <c r="E114" s="705"/>
      <c r="F114" s="705"/>
      <c r="G114" s="80"/>
      <c r="H114" s="80"/>
    </row>
    <row r="115" spans="1:8" ht="15.75">
      <c r="A115" s="692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3"/>
      <c r="B116" s="703" t="s">
        <v>977</v>
      </c>
      <c r="C116" s="703"/>
      <c r="D116" s="703"/>
      <c r="E116" s="703"/>
      <c r="F116" s="703"/>
      <c r="G116" s="693"/>
      <c r="H116" s="693"/>
    </row>
    <row r="117" spans="1:8" ht="15.75" customHeight="1">
      <c r="A117" s="693"/>
      <c r="B117" s="703" t="s">
        <v>977</v>
      </c>
      <c r="C117" s="703"/>
      <c r="D117" s="703"/>
      <c r="E117" s="703"/>
      <c r="F117" s="703"/>
      <c r="G117" s="693"/>
      <c r="H117" s="693"/>
    </row>
    <row r="118" spans="1:8" ht="15.75" customHeight="1">
      <c r="A118" s="693"/>
      <c r="B118" s="703" t="s">
        <v>977</v>
      </c>
      <c r="C118" s="703"/>
      <c r="D118" s="703"/>
      <c r="E118" s="703"/>
      <c r="F118" s="703"/>
      <c r="G118" s="693"/>
      <c r="H118" s="693"/>
    </row>
    <row r="119" spans="1:8" ht="15.75" customHeight="1">
      <c r="A119" s="693"/>
      <c r="B119" s="703" t="s">
        <v>977</v>
      </c>
      <c r="C119" s="703"/>
      <c r="D119" s="703"/>
      <c r="E119" s="703"/>
      <c r="F119" s="703"/>
      <c r="G119" s="693"/>
      <c r="H119" s="693"/>
    </row>
    <row r="120" spans="1:8" ht="15.75">
      <c r="A120" s="693"/>
      <c r="B120" s="703"/>
      <c r="C120" s="703"/>
      <c r="D120" s="703"/>
      <c r="E120" s="703"/>
      <c r="F120" s="703"/>
      <c r="G120" s="693"/>
      <c r="H120" s="693"/>
    </row>
    <row r="121" spans="1:8" ht="15.75">
      <c r="A121" s="693"/>
      <c r="B121" s="703"/>
      <c r="C121" s="703"/>
      <c r="D121" s="703"/>
      <c r="E121" s="703"/>
      <c r="F121" s="703"/>
      <c r="G121" s="693"/>
      <c r="H121" s="693"/>
    </row>
    <row r="122" spans="1:8" ht="15.75">
      <c r="A122" s="693"/>
      <c r="B122" s="703"/>
      <c r="C122" s="703"/>
      <c r="D122" s="703"/>
      <c r="E122" s="703"/>
      <c r="F122" s="703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7" sqref="C1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7" t="s">
        <v>453</v>
      </c>
      <c r="B8" s="742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38"/>
      <c r="B9" s="743"/>
      <c r="C9" s="740" t="s">
        <v>756</v>
      </c>
      <c r="D9" s="740" t="s">
        <v>757</v>
      </c>
      <c r="E9" s="740" t="s">
        <v>758</v>
      </c>
      <c r="F9" s="740" t="s">
        <v>759</v>
      </c>
      <c r="G9" s="113" t="s">
        <v>760</v>
      </c>
      <c r="H9" s="113"/>
      <c r="I9" s="741" t="s">
        <v>842</v>
      </c>
    </row>
    <row r="10" spans="1:9" s="112" customFormat="1" ht="24" customHeight="1">
      <c r="A10" s="738"/>
      <c r="B10" s="743"/>
      <c r="C10" s="740"/>
      <c r="D10" s="740"/>
      <c r="E10" s="740"/>
      <c r="F10" s="740"/>
      <c r="G10" s="115" t="s">
        <v>516</v>
      </c>
      <c r="H10" s="115" t="s">
        <v>517</v>
      </c>
      <c r="I10" s="741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>
        <v>30500</v>
      </c>
      <c r="D17" s="447"/>
      <c r="E17" s="447"/>
      <c r="F17" s="447">
        <v>1700</v>
      </c>
      <c r="G17" s="447"/>
      <c r="H17" s="447"/>
      <c r="I17" s="448">
        <f t="shared" si="0"/>
        <v>1700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30500</v>
      </c>
      <c r="D18" s="454">
        <f t="shared" si="1"/>
        <v>0</v>
      </c>
      <c r="E18" s="454">
        <f t="shared" si="1"/>
        <v>0</v>
      </c>
      <c r="F18" s="454">
        <f t="shared" si="1"/>
        <v>1700</v>
      </c>
      <c r="G18" s="454">
        <f t="shared" si="1"/>
        <v>0</v>
      </c>
      <c r="H18" s="454">
        <f t="shared" si="1"/>
        <v>0</v>
      </c>
      <c r="I18" s="455">
        <f t="shared" si="0"/>
        <v>1700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0</v>
      </c>
      <c r="D27" s="454">
        <f t="shared" si="2"/>
        <v>0</v>
      </c>
      <c r="E27" s="454">
        <f t="shared" si="2"/>
        <v>0</v>
      </c>
      <c r="F27" s="454">
        <f t="shared" si="2"/>
        <v>0</v>
      </c>
      <c r="G27" s="454">
        <f t="shared" si="2"/>
        <v>0</v>
      </c>
      <c r="H27" s="454">
        <f t="shared" si="2"/>
        <v>0</v>
      </c>
      <c r="I27" s="455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9" t="s">
        <v>843</v>
      </c>
      <c r="B29" s="739"/>
      <c r="C29" s="739"/>
      <c r="D29" s="739"/>
      <c r="E29" s="739"/>
      <c r="F29" s="739"/>
      <c r="G29" s="739"/>
      <c r="H29" s="739"/>
      <c r="I29" s="739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1" t="s">
        <v>975</v>
      </c>
      <c r="B31" s="704" t="str">
        <f>pdeReportingDate</f>
        <v>12.03.2024 г.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1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2" t="s">
        <v>8</v>
      </c>
      <c r="B33" s="705" t="str">
        <f>authorName</f>
        <v>Сателит Х АД - Станислав Арсов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2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92" t="s">
        <v>920</v>
      </c>
      <c r="B35" s="736"/>
      <c r="C35" s="736"/>
      <c r="D35" s="736"/>
      <c r="E35" s="736"/>
      <c r="F35" s="736"/>
      <c r="G35" s="736"/>
      <c r="H35" s="736"/>
      <c r="I35" s="736"/>
    </row>
    <row r="36" spans="1:9" s="116" customFormat="1" ht="15.75" customHeight="1">
      <c r="A36" s="693"/>
      <c r="B36" s="703" t="s">
        <v>977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3"/>
      <c r="B37" s="703" t="s">
        <v>977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3"/>
      <c r="B38" s="703" t="s">
        <v>977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3"/>
      <c r="B39" s="703" t="s">
        <v>977</v>
      </c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3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3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3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2021-12-10T13:26:48Z</cp:lastPrinted>
  <dcterms:created xsi:type="dcterms:W3CDTF">2006-09-16T00:00:00Z</dcterms:created>
  <dcterms:modified xsi:type="dcterms:W3CDTF">2024-03-26T12:00:48Z</dcterms:modified>
  <cp:category/>
  <cp:version/>
  <cp:contentType/>
  <cp:contentStatus/>
</cp:coreProperties>
</file>